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1595" windowHeight="4050"/>
  </bookViews>
  <sheets>
    <sheet name="注意事項" sheetId="3" r:id="rId1"/>
    <sheet name="記入用" sheetId="1" r:id="rId2"/>
    <sheet name="計算用" sheetId="2" state="hidden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<sst xmlns="http://schemas.openxmlformats.org/spreadsheetml/2006/main" xmlns:r="http://schemas.openxmlformats.org/officeDocument/2006/relationships" count="92" uniqueCount="92">
  <si>
    <t>医療分</t>
    <rPh sb="0" eb="2">
      <t>イリョウ</t>
    </rPh>
    <rPh sb="2" eb="3">
      <t>ブン</t>
    </rPh>
    <phoneticPr fontId="1"/>
  </si>
  <si>
    <t>前年中の</t>
    <rPh sb="0" eb="3">
      <t>ゼンネンチュウ</t>
    </rPh>
    <phoneticPr fontId="1"/>
  </si>
  <si>
    <t>加入者6</t>
    <rPh sb="0" eb="3">
      <t>カニュウシャ</t>
    </rPh>
    <phoneticPr fontId="1"/>
  </si>
  <si>
    <t>加入者1</t>
    <rPh sb="0" eb="3">
      <t>カニュウシャ</t>
    </rPh>
    <phoneticPr fontId="1"/>
  </si>
  <si>
    <t>年金所得</t>
    <rPh sb="0" eb="2">
      <t>ネンキン</t>
    </rPh>
    <rPh sb="2" eb="4">
      <t>ショトク</t>
    </rPh>
    <phoneticPr fontId="1"/>
  </si>
  <si>
    <t>加入者9</t>
    <rPh sb="0" eb="3">
      <t>カニュウシャ</t>
    </rPh>
    <phoneticPr fontId="1"/>
  </si>
  <si>
    <t>加入者3</t>
    <rPh sb="0" eb="3">
      <t>カニュウシャ</t>
    </rPh>
    <phoneticPr fontId="1"/>
  </si>
  <si>
    <t>限度額判定</t>
    <rPh sb="0" eb="2">
      <t>ゲンド</t>
    </rPh>
    <rPh sb="2" eb="3">
      <t>ガク</t>
    </rPh>
    <rPh sb="3" eb="5">
      <t>ハンテイ</t>
    </rPh>
    <phoneticPr fontId="1"/>
  </si>
  <si>
    <t>加入者7</t>
    <rPh sb="0" eb="3">
      <t>カニュウシャ</t>
    </rPh>
    <phoneticPr fontId="1"/>
  </si>
  <si>
    <t>介護分該当</t>
    <rPh sb="0" eb="2">
      <t>カイゴ</t>
    </rPh>
    <rPh sb="2" eb="3">
      <t>ブン</t>
    </rPh>
    <rPh sb="3" eb="5">
      <t>ガイトウ</t>
    </rPh>
    <phoneticPr fontId="1"/>
  </si>
  <si>
    <t>加入者2</t>
    <rPh sb="0" eb="3">
      <t>カニュウシャ</t>
    </rPh>
    <phoneticPr fontId="1"/>
  </si>
  <si>
    <t>加入者8</t>
    <rPh sb="0" eb="3">
      <t>カニュウシャ</t>
    </rPh>
    <phoneticPr fontId="1"/>
  </si>
  <si>
    <t>③平等割額</t>
    <rPh sb="1" eb="3">
      <t>ビョウドウ</t>
    </rPh>
    <rPh sb="3" eb="4">
      <t>ワリ</t>
    </rPh>
    <rPh sb="4" eb="5">
      <t>ガク</t>
    </rPh>
    <phoneticPr fontId="1"/>
  </si>
  <si>
    <t>加入者4</t>
    <rPh sb="0" eb="3">
      <t>カニュウシャ</t>
    </rPh>
    <phoneticPr fontId="1"/>
  </si>
  <si>
    <t>加入者5</t>
    <rPh sb="0" eb="3">
      <t>カニュウシャ</t>
    </rPh>
    <phoneticPr fontId="1"/>
  </si>
  <si>
    <t>・給与収入が850万円を超え、所得金額調整控除がある場合。</t>
    <rPh sb="1" eb="3">
      <t>キュウヨ</t>
    </rPh>
    <rPh sb="3" eb="5">
      <t>シュウニュウ</t>
    </rPh>
    <rPh sb="9" eb="11">
      <t>マンエン</t>
    </rPh>
    <rPh sb="12" eb="13">
      <t>コ</t>
    </rPh>
    <rPh sb="15" eb="17">
      <t>ショトク</t>
    </rPh>
    <rPh sb="17" eb="19">
      <t>キンガク</t>
    </rPh>
    <rPh sb="19" eb="21">
      <t>チョウセイ</t>
    </rPh>
    <rPh sb="21" eb="23">
      <t>コウジョ</t>
    </rPh>
    <rPh sb="26" eb="28">
      <t>バアイ</t>
    </rPh>
    <phoneticPr fontId="1"/>
  </si>
  <si>
    <t>均等割</t>
    <rPh sb="0" eb="3">
      <t>キントウワリ</t>
    </rPh>
    <phoneticPr fontId="1"/>
  </si>
  <si>
    <t>加入者10</t>
    <rPh sb="0" eb="3">
      <t>カニュウシャ</t>
    </rPh>
    <phoneticPr fontId="1"/>
  </si>
  <si>
    <t>給与収入</t>
    <rPh sb="0" eb="2">
      <t>キュウヨ</t>
    </rPh>
    <rPh sb="2" eb="4">
      <t>シュウニュウ</t>
    </rPh>
    <phoneticPr fontId="1"/>
  </si>
  <si>
    <t>所得割</t>
    <rPh sb="0" eb="2">
      <t>ショトク</t>
    </rPh>
    <rPh sb="2" eb="3">
      <t>ワリ</t>
    </rPh>
    <phoneticPr fontId="1"/>
  </si>
  <si>
    <t>介護納付金分</t>
    <rPh sb="0" eb="2">
      <t>カイゴ</t>
    </rPh>
    <rPh sb="2" eb="4">
      <t>ノウフ</t>
    </rPh>
    <rPh sb="4" eb="5">
      <t>キン</t>
    </rPh>
    <rPh sb="5" eb="6">
      <t>ブン</t>
    </rPh>
    <phoneticPr fontId="1"/>
  </si>
  <si>
    <t>・分離課税の所得や専従者控除がある場合。</t>
  </si>
  <si>
    <t>加入者全員の1年間の税額が計算されます。</t>
    <rPh sb="0" eb="3">
      <t>カニュウシャ</t>
    </rPh>
    <rPh sb="3" eb="5">
      <t>ゼンイン</t>
    </rPh>
    <rPh sb="7" eb="9">
      <t>ネンカン</t>
    </rPh>
    <rPh sb="10" eb="12">
      <t>ゼイガク</t>
    </rPh>
    <rPh sb="13" eb="15">
      <t>ケイサン</t>
    </rPh>
    <phoneticPr fontId="1"/>
  </si>
  <si>
    <t>年金収入</t>
    <rPh sb="0" eb="2">
      <t>ネンキン</t>
    </rPh>
    <rPh sb="2" eb="4">
      <t>シュウニュウ</t>
    </rPh>
    <phoneticPr fontId="1"/>
  </si>
  <si>
    <t>③</t>
  </si>
  <si>
    <t>介護分対象者</t>
    <rPh sb="0" eb="2">
      <t>カイゴ</t>
    </rPh>
    <rPh sb="2" eb="3">
      <t>ブン</t>
    </rPh>
    <rPh sb="3" eb="6">
      <t>タイショウシャ</t>
    </rPh>
    <phoneticPr fontId="1"/>
  </si>
  <si>
    <t>未就学児</t>
    <rPh sb="0" eb="4">
      <t>ミシュウガクジ</t>
    </rPh>
    <phoneticPr fontId="1"/>
  </si>
  <si>
    <t>支援分</t>
    <rPh sb="0" eb="2">
      <t>シエン</t>
    </rPh>
    <rPh sb="2" eb="3">
      <t>ブン</t>
    </rPh>
    <phoneticPr fontId="1"/>
  </si>
  <si>
    <t>平等割</t>
    <rPh sb="0" eb="2">
      <t>ビョウドウ</t>
    </rPh>
    <rPh sb="2" eb="3">
      <t>ワリ</t>
    </rPh>
    <phoneticPr fontId="1"/>
  </si>
  <si>
    <t>入力してください</t>
    <rPh sb="0" eb="2">
      <t>ニュウリョク</t>
    </rPh>
    <phoneticPr fontId="1"/>
  </si>
  <si>
    <t>後期高齢者支援分</t>
    <rPh sb="0" eb="2">
      <t>コウキ</t>
    </rPh>
    <rPh sb="2" eb="5">
      <t>コウレイシャ</t>
    </rPh>
    <rPh sb="5" eb="7">
      <t>シエン</t>
    </rPh>
    <rPh sb="7" eb="8">
      <t>ブン</t>
    </rPh>
    <phoneticPr fontId="1"/>
  </si>
  <si>
    <t>合計</t>
    <rPh sb="0" eb="2">
      <t>ゴウケイ</t>
    </rPh>
    <phoneticPr fontId="1"/>
  </si>
  <si>
    <t>３．試算結果</t>
    <rPh sb="2" eb="4">
      <t>シサン</t>
    </rPh>
    <rPh sb="4" eb="6">
      <t>ケッカ</t>
    </rPh>
    <phoneticPr fontId="1"/>
  </si>
  <si>
    <t>①</t>
  </si>
  <si>
    <t>100円未満切捨</t>
    <rPh sb="3" eb="4">
      <t>エン</t>
    </rPh>
    <rPh sb="4" eb="6">
      <t>ミマン</t>
    </rPh>
    <rPh sb="6" eb="7">
      <t>キ</t>
    </rPh>
    <rPh sb="7" eb="8">
      <t>ス</t>
    </rPh>
    <phoneticPr fontId="1"/>
  </si>
  <si>
    <t>4/1時点の年齢を</t>
    <rPh sb="3" eb="5">
      <t>ジテン</t>
    </rPh>
    <rPh sb="6" eb="8">
      <t>ネンレイ</t>
    </rPh>
    <phoneticPr fontId="1"/>
  </si>
  <si>
    <t>介護分</t>
    <rPh sb="0" eb="2">
      <t>カイゴ</t>
    </rPh>
    <rPh sb="2" eb="3">
      <t>ブン</t>
    </rPh>
    <phoneticPr fontId="1"/>
  </si>
  <si>
    <t>給与所得</t>
    <rPh sb="0" eb="2">
      <t>キュウヨ</t>
    </rPh>
    <rPh sb="2" eb="4">
      <t>ショトク</t>
    </rPh>
    <phoneticPr fontId="1"/>
  </si>
  <si>
    <t>では保険料の試算ができません。</t>
  </si>
  <si>
    <t>1か月あたり</t>
    <rPh sb="2" eb="3">
      <t>ゲツ</t>
    </rPh>
    <phoneticPr fontId="1"/>
  </si>
  <si>
    <t>所得金額調整控除</t>
    <rPh sb="0" eb="2">
      <t>ショトク</t>
    </rPh>
    <rPh sb="2" eb="4">
      <t>キンガク</t>
    </rPh>
    <rPh sb="4" eb="6">
      <t>チョウセイ</t>
    </rPh>
    <rPh sb="6" eb="8">
      <t>コウジョ</t>
    </rPh>
    <phoneticPr fontId="1"/>
  </si>
  <si>
    <t>基礎控除額</t>
    <rPh sb="0" eb="2">
      <t>キソ</t>
    </rPh>
    <rPh sb="2" eb="4">
      <t>コウジョ</t>
    </rPh>
    <rPh sb="4" eb="5">
      <t>ガク</t>
    </rPh>
    <phoneticPr fontId="1"/>
  </si>
  <si>
    <t>均等割額</t>
    <rPh sb="0" eb="3">
      <t>キントウワリ</t>
    </rPh>
    <rPh sb="3" eb="4">
      <t>ガク</t>
    </rPh>
    <phoneticPr fontId="1"/>
  </si>
  <si>
    <t>うち40~64歳</t>
    <rPh sb="7" eb="8">
      <t>サイ</t>
    </rPh>
    <phoneticPr fontId="1"/>
  </si>
  <si>
    <t>課税総所得額</t>
    <rPh sb="0" eb="2">
      <t>カゼイ</t>
    </rPh>
    <rPh sb="2" eb="6">
      <t>ソウショトクガク</t>
    </rPh>
    <phoneticPr fontId="1"/>
  </si>
  <si>
    <t>その他所得</t>
    <rPh sb="2" eb="3">
      <t>タ</t>
    </rPh>
    <rPh sb="3" eb="5">
      <t>ショトク</t>
    </rPh>
    <phoneticPr fontId="1"/>
  </si>
  <si>
    <t>年齢が75歳以上の方は後期高齢者医療制度の加入者となるため、この計算シート</t>
    <rPh sb="0" eb="2">
      <t>ネンレイ</t>
    </rPh>
    <rPh sb="5" eb="8">
      <t>サイイジョウ</t>
    </rPh>
    <rPh sb="9" eb="10">
      <t>カタ</t>
    </rPh>
    <rPh sb="11" eb="13">
      <t>コウキ</t>
    </rPh>
    <rPh sb="13" eb="16">
      <t>コウレイシャ</t>
    </rPh>
    <rPh sb="16" eb="18">
      <t>イリョウ</t>
    </rPh>
    <rPh sb="18" eb="20">
      <t>セイド</t>
    </rPh>
    <rPh sb="21" eb="24">
      <t>カニュウシャ</t>
    </rPh>
    <rPh sb="32" eb="34">
      <t>ケイサン</t>
    </rPh>
    <phoneticPr fontId="1"/>
  </si>
  <si>
    <t>税率</t>
    <rPh sb="0" eb="2">
      <t>ゼイリツ</t>
    </rPh>
    <phoneticPr fontId="1"/>
  </si>
  <si>
    <t>②均等割額</t>
    <rPh sb="1" eb="4">
      <t>キントウワリ</t>
    </rPh>
    <rPh sb="4" eb="5">
      <t>ガク</t>
    </rPh>
    <phoneticPr fontId="1"/>
  </si>
  <si>
    <t>所得割率</t>
    <rPh sb="0" eb="2">
      <t>ショトク</t>
    </rPh>
    <rPh sb="2" eb="3">
      <t>ワリ</t>
    </rPh>
    <rPh sb="3" eb="4">
      <t>リツ</t>
    </rPh>
    <phoneticPr fontId="1"/>
  </si>
  <si>
    <t>所得等その他所得</t>
    <rPh sb="5" eb="6">
      <t>タ</t>
    </rPh>
    <rPh sb="6" eb="8">
      <t>ショトク</t>
    </rPh>
    <phoneticPr fontId="1"/>
  </si>
  <si>
    <t>平等割額</t>
    <rPh sb="0" eb="2">
      <t>ビョウドウ</t>
    </rPh>
    <rPh sb="2" eb="3">
      <t>ワリ</t>
    </rPh>
    <rPh sb="3" eb="4">
      <t>ガク</t>
    </rPh>
    <phoneticPr fontId="1"/>
  </si>
  <si>
    <t>限度額</t>
    <rPh sb="0" eb="2">
      <t>ゲンド</t>
    </rPh>
    <rPh sb="2" eb="3">
      <t>ガク</t>
    </rPh>
    <phoneticPr fontId="1"/>
  </si>
  <si>
    <t>①所得割額</t>
    <rPh sb="1" eb="3">
      <t>ショトク</t>
    </rPh>
    <rPh sb="3" eb="4">
      <t>ワリ</t>
    </rPh>
    <rPh sb="4" eb="5">
      <t>ガク</t>
    </rPh>
    <phoneticPr fontId="1"/>
  </si>
  <si>
    <t>合計税額（12か月）</t>
    <rPh sb="0" eb="2">
      <t>ゴウケイ</t>
    </rPh>
    <rPh sb="2" eb="4">
      <t>ゼイガク</t>
    </rPh>
    <rPh sb="8" eb="9">
      <t>ゲツ</t>
    </rPh>
    <phoneticPr fontId="1"/>
  </si>
  <si>
    <t>【注意事項】</t>
    <rPh sb="1" eb="3">
      <t>チュウイ</t>
    </rPh>
    <rPh sb="3" eb="5">
      <t>ジコウ</t>
    </rPh>
    <phoneticPr fontId="1"/>
  </si>
  <si>
    <t>②</t>
  </si>
  <si>
    <t>子子分該当</t>
    <rPh sb="0" eb="2">
      <t>ココ</t>
    </rPh>
    <rPh sb="2" eb="3">
      <t>ブン</t>
    </rPh>
    <rPh sb="3" eb="5">
      <t>ガイトウ</t>
    </rPh>
    <phoneticPr fontId="1"/>
  </si>
  <si>
    <t>以下の項目には対応していません。</t>
    <rPh sb="0" eb="2">
      <t>イカ</t>
    </rPh>
    <rPh sb="3" eb="5">
      <t>コウモク</t>
    </rPh>
    <rPh sb="7" eb="9">
      <t>タイオウ</t>
    </rPh>
    <phoneticPr fontId="1"/>
  </si>
  <si>
    <t>・加入者それぞれの加入月（期間）が異なる場合。</t>
    <rPh sb="1" eb="4">
      <t>カニュウシャ</t>
    </rPh>
    <rPh sb="9" eb="11">
      <t>カニュウ</t>
    </rPh>
    <rPh sb="11" eb="12">
      <t>ヅキ</t>
    </rPh>
    <rPh sb="13" eb="15">
      <t>キカン</t>
    </rPh>
    <rPh sb="17" eb="18">
      <t>コト</t>
    </rPh>
    <rPh sb="20" eb="22">
      <t>バアイ</t>
    </rPh>
    <phoneticPr fontId="1"/>
  </si>
  <si>
    <t>試算できます。</t>
  </si>
  <si>
    <t>この計算はあくまでも概算のため、実際の税額と異なる場合があります。</t>
    <rPh sb="2" eb="4">
      <t>ケイサン</t>
    </rPh>
    <rPh sb="10" eb="12">
      <t>ガイサン</t>
    </rPh>
    <rPh sb="16" eb="18">
      <t>ジッサイ</t>
    </rPh>
    <rPh sb="19" eb="21">
      <t>ゼイガク</t>
    </rPh>
    <rPh sb="22" eb="23">
      <t>コト</t>
    </rPh>
    <rPh sb="25" eb="27">
      <t>バアイ</t>
    </rPh>
    <phoneticPr fontId="1"/>
  </si>
  <si>
    <t>みどり市役所 税務課 市民税係　TEL：0277-76-0964（直通）</t>
    <rPh sb="3" eb="6">
      <t>シヤクショ</t>
    </rPh>
    <rPh sb="7" eb="10">
      <t>ゼイムカ</t>
    </rPh>
    <rPh sb="11" eb="14">
      <t>シミンゼイ</t>
    </rPh>
    <rPh sb="14" eb="15">
      <t>カカリ</t>
    </rPh>
    <phoneticPr fontId="1"/>
  </si>
  <si>
    <t>【問合せ先】</t>
    <rPh sb="1" eb="2">
      <t>ト</t>
    </rPh>
    <rPh sb="2" eb="3">
      <t>ア</t>
    </rPh>
    <rPh sb="4" eb="5">
      <t>サキ</t>
    </rPh>
    <phoneticPr fontId="1"/>
  </si>
  <si>
    <t>④</t>
  </si>
  <si>
    <t>・加入者が年度内に40歳・65歳・75歳になる。</t>
    <rPh sb="1" eb="4">
      <t>カニュウシャ</t>
    </rPh>
    <rPh sb="5" eb="7">
      <t>ネンド</t>
    </rPh>
    <rPh sb="7" eb="8">
      <t>ナイ</t>
    </rPh>
    <rPh sb="11" eb="12">
      <t>サイ</t>
    </rPh>
    <rPh sb="19" eb="20">
      <t>サイ</t>
    </rPh>
    <phoneticPr fontId="1"/>
  </si>
  <si>
    <t>１．国民健康保険に加入している（加入する）人数を選択してください。</t>
    <rPh sb="2" eb="4">
      <t>コクミン</t>
    </rPh>
    <rPh sb="4" eb="6">
      <t>ケンコウ</t>
    </rPh>
    <rPh sb="6" eb="8">
      <t>ホケン</t>
    </rPh>
    <rPh sb="9" eb="11">
      <t>カニュウ</t>
    </rPh>
    <rPh sb="16" eb="18">
      <t>カニュウ</t>
    </rPh>
    <rPh sb="21" eb="23">
      <t>ニンズウ</t>
    </rPh>
    <rPh sb="24" eb="26">
      <t>センタク</t>
    </rPh>
    <phoneticPr fontId="1"/>
  </si>
  <si>
    <t>２．オレンジ色で塗られた部分をすべて入力してください。</t>
    <rPh sb="6" eb="7">
      <t>イロ</t>
    </rPh>
    <rPh sb="8" eb="9">
      <t>ヌ</t>
    </rPh>
    <rPh sb="12" eb="14">
      <t>ブブン</t>
    </rPh>
    <rPh sb="18" eb="20">
      <t>ニュウリョク</t>
    </rPh>
    <phoneticPr fontId="1"/>
  </si>
  <si>
    <t>人</t>
    <rPh sb="0" eb="1">
      <t>ニン</t>
    </rPh>
    <phoneticPr fontId="1"/>
  </si>
  <si>
    <t>前年中の営業</t>
    <rPh sb="0" eb="3">
      <t>ゼンネンチュウ</t>
    </rPh>
    <phoneticPr fontId="1"/>
  </si>
  <si>
    <t>国民健康保険税は、世帯の加入者分を合算した額が世帯主に課税されます。</t>
    <rPh sb="0" eb="2">
      <t>コクミン</t>
    </rPh>
    <rPh sb="2" eb="4">
      <t>ケンコウ</t>
    </rPh>
    <rPh sb="4" eb="6">
      <t>ホケン</t>
    </rPh>
    <rPh sb="6" eb="7">
      <t>ゼイ</t>
    </rPh>
    <rPh sb="9" eb="11">
      <t>セタイ</t>
    </rPh>
    <rPh sb="12" eb="15">
      <t>カニュウシャ</t>
    </rPh>
    <rPh sb="15" eb="16">
      <t>ブン</t>
    </rPh>
    <rPh sb="17" eb="19">
      <t>ガッサン</t>
    </rPh>
    <rPh sb="21" eb="22">
      <t>ガク</t>
    </rPh>
    <rPh sb="23" eb="26">
      <t>セタイヌシ</t>
    </rPh>
    <rPh sb="27" eb="29">
      <t>カゼイ</t>
    </rPh>
    <phoneticPr fontId="1"/>
  </si>
  <si>
    <t>なお、世帯主が国民健康保険に加入していない場合も、世帯主が納税義務者となります。</t>
    <rPh sb="3" eb="6">
      <t>セタイヌシ</t>
    </rPh>
    <rPh sb="7" eb="9">
      <t>コクミン</t>
    </rPh>
    <rPh sb="9" eb="11">
      <t>ケンコウ</t>
    </rPh>
    <rPh sb="11" eb="13">
      <t>ホケン</t>
    </rPh>
    <rPh sb="14" eb="16">
      <t>カニュウ</t>
    </rPh>
    <rPh sb="21" eb="23">
      <t>バアイ</t>
    </rPh>
    <rPh sb="25" eb="28">
      <t>セタイヌシ</t>
    </rPh>
    <rPh sb="29" eb="31">
      <t>ノウゼイ</t>
    </rPh>
    <rPh sb="31" eb="34">
      <t>ギムシャ</t>
    </rPh>
    <phoneticPr fontId="1"/>
  </si>
  <si>
    <t>　　・給与収入は、源泉徴収票の支払金額を入力してください。</t>
    <rPh sb="3" eb="5">
      <t>キュウヨ</t>
    </rPh>
    <rPh sb="5" eb="7">
      <t>シュウニュウ</t>
    </rPh>
    <rPh sb="9" eb="11">
      <t>ゲンセン</t>
    </rPh>
    <rPh sb="11" eb="14">
      <t>チョウシュウヒョウ</t>
    </rPh>
    <rPh sb="15" eb="17">
      <t>シハライ</t>
    </rPh>
    <rPh sb="17" eb="19">
      <t>キンガク</t>
    </rPh>
    <rPh sb="20" eb="22">
      <t>ニュウリョク</t>
    </rPh>
    <phoneticPr fontId="1"/>
  </si>
  <si>
    <t>　　・年金収入（公的年金）は、源泉徴収票の支払金額を入力してください。（遺族年金、障害年金は除く）</t>
    <rPh sb="3" eb="5">
      <t>ネンキン</t>
    </rPh>
    <rPh sb="5" eb="7">
      <t>シュウニュウ</t>
    </rPh>
    <rPh sb="8" eb="10">
      <t>コウテキ</t>
    </rPh>
    <rPh sb="10" eb="12">
      <t>ネンキン</t>
    </rPh>
    <rPh sb="36" eb="38">
      <t>イゾク</t>
    </rPh>
    <rPh sb="38" eb="40">
      <t>ネンキン</t>
    </rPh>
    <rPh sb="41" eb="43">
      <t>ショウガイ</t>
    </rPh>
    <rPh sb="43" eb="45">
      <t>ネンキン</t>
    </rPh>
    <rPh sb="46" eb="47">
      <t>ノゾ</t>
    </rPh>
    <phoneticPr fontId="1"/>
  </si>
  <si>
    <t>　　・その他所得は、営業・農業・その他の事業・不動産等の収入金額から必要経費を除いた所得金額を</t>
    <rPh sb="5" eb="6">
      <t>タ</t>
    </rPh>
    <rPh sb="6" eb="8">
      <t>ショトク</t>
    </rPh>
    <rPh sb="10" eb="12">
      <t>エイギョウ</t>
    </rPh>
    <rPh sb="13" eb="15">
      <t>ノウギョウ</t>
    </rPh>
    <rPh sb="18" eb="19">
      <t>タ</t>
    </rPh>
    <rPh sb="20" eb="22">
      <t>ジギョウ</t>
    </rPh>
    <rPh sb="23" eb="26">
      <t>フドウサン</t>
    </rPh>
    <rPh sb="26" eb="27">
      <t>トウ</t>
    </rPh>
    <rPh sb="28" eb="30">
      <t>シュウニュウ</t>
    </rPh>
    <rPh sb="30" eb="32">
      <t>キンガク</t>
    </rPh>
    <rPh sb="42" eb="44">
      <t>ショトク</t>
    </rPh>
    <rPh sb="44" eb="46">
      <t>キンガク</t>
    </rPh>
    <phoneticPr fontId="1"/>
  </si>
  <si>
    <t>　　　合計して入力してください。</t>
    <rPh sb="3" eb="5">
      <t>ゴウケイ</t>
    </rPh>
    <rPh sb="7" eb="9">
      <t>ニュウリョク</t>
    </rPh>
    <phoneticPr fontId="1"/>
  </si>
  <si>
    <t>　　・収入・所得等がない場合は「 0 」を入力してください。</t>
  </si>
  <si>
    <t>１、２を入力すると３に試算結果が出てきます</t>
    <rPh sb="4" eb="6">
      <t>ニュウリョク</t>
    </rPh>
    <rPh sb="11" eb="13">
      <t>シサン</t>
    </rPh>
    <rPh sb="13" eb="15">
      <t>ケッカ</t>
    </rPh>
    <rPh sb="16" eb="17">
      <t>デ</t>
    </rPh>
    <phoneticPr fontId="1"/>
  </si>
  <si>
    <t>【税率等】</t>
  </si>
  <si>
    <t>・公的年金以外の合計所得が1,000万円を超える場合。</t>
    <rPh sb="1" eb="3">
      <t>コウテキ</t>
    </rPh>
    <rPh sb="3" eb="5">
      <t>ネンキン</t>
    </rPh>
    <rPh sb="5" eb="7">
      <t>イガイ</t>
    </rPh>
    <rPh sb="8" eb="10">
      <t>ゴウケイ</t>
    </rPh>
    <rPh sb="10" eb="12">
      <t>ショトク</t>
    </rPh>
    <rPh sb="18" eb="20">
      <t>マンエン</t>
    </rPh>
    <rPh sb="21" eb="22">
      <t>コ</t>
    </rPh>
    <rPh sb="24" eb="26">
      <t>バアイ</t>
    </rPh>
    <phoneticPr fontId="1"/>
  </si>
  <si>
    <t>・軽減措置（低所得世帯・非自発的失業・旧被扶養者・特定同一世帯・産前産後）</t>
    <rPh sb="1" eb="3">
      <t>ケイゲン</t>
    </rPh>
    <rPh sb="3" eb="5">
      <t>ソチ</t>
    </rPh>
    <rPh sb="6" eb="9">
      <t>テイショトク</t>
    </rPh>
    <rPh sb="9" eb="11">
      <t>セタイ</t>
    </rPh>
    <rPh sb="12" eb="13">
      <t>ヒ</t>
    </rPh>
    <rPh sb="13" eb="16">
      <t>ジハツテキ</t>
    </rPh>
    <rPh sb="16" eb="18">
      <t>シツギョウ</t>
    </rPh>
    <rPh sb="19" eb="20">
      <t>キュウ</t>
    </rPh>
    <rPh sb="20" eb="23">
      <t>ヒフヨウ</t>
    </rPh>
    <rPh sb="23" eb="24">
      <t>シャ</t>
    </rPh>
    <rPh sb="25" eb="27">
      <t>トクテイ</t>
    </rPh>
    <rPh sb="27" eb="29">
      <t>ドウイツ</t>
    </rPh>
    <rPh sb="29" eb="31">
      <t>セタイ</t>
    </rPh>
    <rPh sb="32" eb="34">
      <t>サンゼン</t>
    </rPh>
    <rPh sb="34" eb="36">
      <t>サンゴ</t>
    </rPh>
    <phoneticPr fontId="1"/>
  </si>
  <si>
    <t xml:space="preserve"> ・本人確認書類（マイナンバーカード、運転免許証 等）</t>
    <rPh sb="2" eb="4">
      <t>ホンニン</t>
    </rPh>
    <rPh sb="4" eb="6">
      <t>カクニン</t>
    </rPh>
    <rPh sb="6" eb="8">
      <t>ショルイ</t>
    </rPh>
    <rPh sb="19" eb="21">
      <t>ウンテン</t>
    </rPh>
    <rPh sb="21" eb="24">
      <t>メンキョショウ</t>
    </rPh>
    <rPh sb="25" eb="26">
      <t>トウ</t>
    </rPh>
    <phoneticPr fontId="1"/>
  </si>
  <si>
    <t xml:space="preserve"> ・前年中の総所得金額等がわかる資料（確定申告の控え、源泉徴収票 等）</t>
    <rPh sb="2" eb="5">
      <t>ゼンネンチュウ</t>
    </rPh>
    <rPh sb="6" eb="9">
      <t>ソウショトク</t>
    </rPh>
    <rPh sb="9" eb="11">
      <t>キンガク</t>
    </rPh>
    <rPh sb="11" eb="12">
      <t>トウ</t>
    </rPh>
    <rPh sb="16" eb="18">
      <t>シリョウ</t>
    </rPh>
    <rPh sb="19" eb="21">
      <t>カクテイ</t>
    </rPh>
    <rPh sb="21" eb="23">
      <t>シンコク</t>
    </rPh>
    <rPh sb="24" eb="25">
      <t>ヒカ</t>
    </rPh>
    <rPh sb="27" eb="29">
      <t>ゲンセン</t>
    </rPh>
    <rPh sb="29" eb="32">
      <t>チョウシュウヒョウ</t>
    </rPh>
    <rPh sb="33" eb="34">
      <t>トウ</t>
    </rPh>
    <phoneticPr fontId="1"/>
  </si>
  <si>
    <t>より詳細に計算したい方や計算シートが使えない方は、</t>
    <rPh sb="12" eb="14">
      <t>ケイサン</t>
    </rPh>
    <rPh sb="18" eb="19">
      <t>ツカ</t>
    </rPh>
    <rPh sb="22" eb="23">
      <t>カタ</t>
    </rPh>
    <phoneticPr fontId="1"/>
  </si>
  <si>
    <r>
      <t>令和8年4月1日～令和9年3月31日</t>
    </r>
    <r>
      <rPr>
        <sz val="14"/>
        <color theme="1"/>
        <rFont val="游ゴシック"/>
      </rPr>
      <t>の加入期間における国民健康保険税額を</t>
    </r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rPh sb="19" eb="21">
      <t>カニュウ</t>
    </rPh>
    <rPh sb="21" eb="23">
      <t>キカン</t>
    </rPh>
    <rPh sb="34" eb="35">
      <t>ガク</t>
    </rPh>
    <phoneticPr fontId="1"/>
  </si>
  <si>
    <t>子ども・子育て支援金分</t>
    <rPh sb="0" eb="1">
      <t>コ</t>
    </rPh>
    <rPh sb="4" eb="6">
      <t>コソダ</t>
    </rPh>
    <rPh sb="7" eb="10">
      <t>シエンキン</t>
    </rPh>
    <rPh sb="10" eb="11">
      <t>ブン</t>
    </rPh>
    <phoneticPr fontId="1"/>
  </si>
  <si>
    <t>子子分</t>
    <rPh sb="0" eb="2">
      <t>ココ</t>
    </rPh>
    <rPh sb="2" eb="3">
      <t>ブン</t>
    </rPh>
    <phoneticPr fontId="1"/>
  </si>
  <si>
    <t>18歳未満</t>
    <rPh sb="2" eb="3">
      <t>サイ</t>
    </rPh>
    <rPh sb="3" eb="5">
      <t>ミマン</t>
    </rPh>
    <phoneticPr fontId="1"/>
  </si>
  <si>
    <t>子ども・子育て
支援金分</t>
    <rPh sb="0" eb="1">
      <t>コ</t>
    </rPh>
    <rPh sb="4" eb="6">
      <t>コソダ</t>
    </rPh>
    <rPh sb="8" eb="11">
      <t>シエンキン</t>
    </rPh>
    <rPh sb="11" eb="12">
      <t>ブン</t>
    </rPh>
    <phoneticPr fontId="1"/>
  </si>
  <si>
    <t>うち18歳以上</t>
    <rPh sb="4" eb="5">
      <t>サイ</t>
    </rPh>
    <rPh sb="5" eb="7">
      <t>イジョウ</t>
    </rPh>
    <phoneticPr fontId="1"/>
  </si>
  <si>
    <t>〇 令和8年度 みどり市国民健康保険税 計算シート 〇</t>
    <rPh sb="2" eb="3">
      <t>レイ</t>
    </rPh>
    <rPh sb="3" eb="4">
      <t>カズ</t>
    </rPh>
    <rPh sb="5" eb="7">
      <t>ネンド</t>
    </rPh>
    <rPh sb="11" eb="12">
      <t>シ</t>
    </rPh>
    <rPh sb="12" eb="14">
      <t>コクミン</t>
    </rPh>
    <rPh sb="14" eb="16">
      <t>ケンコウ</t>
    </rPh>
    <rPh sb="16" eb="18">
      <t>ホケン</t>
    </rPh>
    <rPh sb="18" eb="19">
      <t>ゼイ</t>
    </rPh>
    <rPh sb="20" eb="22">
      <t>ケイサン</t>
    </rPh>
    <phoneticPr fontId="1"/>
  </si>
  <si>
    <t>をご用意の上、税務担当窓口（税務課、市民課　大間々市民サービス係、東市民生活課　東市民サービス係）までお越しください。</t>
    <rPh sb="7" eb="9">
      <t>ゼイム</t>
    </rPh>
    <rPh sb="9" eb="11">
      <t>タントウ</t>
    </rPh>
    <rPh sb="11" eb="13">
      <t>マドグチ</t>
    </rPh>
    <rPh sb="14" eb="17">
      <t>ゼイムカ</t>
    </rPh>
    <rPh sb="18" eb="21">
      <t>シミンカ</t>
    </rPh>
    <rPh sb="22" eb="25">
      <t>オオママ</t>
    </rPh>
    <rPh sb="25" eb="27">
      <t>シミン</t>
    </rPh>
    <rPh sb="31" eb="32">
      <t>ガカリ</t>
    </rPh>
    <rPh sb="33" eb="34">
      <t>ヒガシ</t>
    </rPh>
    <rPh sb="34" eb="36">
      <t>シミン</t>
    </rPh>
    <rPh sb="36" eb="38">
      <t>セイカツ</t>
    </rPh>
    <rPh sb="38" eb="39">
      <t>カ</t>
    </rPh>
    <rPh sb="40" eb="41">
      <t>アズマ</t>
    </rPh>
    <rPh sb="41" eb="43">
      <t>シミン</t>
    </rPh>
    <rPh sb="47" eb="48">
      <t>ガカリ</t>
    </rPh>
    <rPh sb="52" eb="53">
      <t>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</si>
</sst>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&quot;¥&quot;#,##0_);[Red]\(&quot;¥&quot;#,##0\)"/>
  </numFmts>
  <fonts count="1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b/>
      <sz val="18"/>
      <color rgb="FF0070C0"/>
      <name val="游ゴシック"/>
      <family val="3"/>
      <scheme val="minor"/>
    </font>
    <font>
      <b/>
      <sz val="14"/>
      <color rgb="FFFF0000"/>
      <name val="游ゴシック"/>
      <family val="3"/>
      <scheme val="minor"/>
    </font>
    <font>
      <u/>
      <sz val="14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u/>
      <sz val="12"/>
      <color theme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4"/>
      <color rgb="FF00B0F0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b/>
      <sz val="18"/>
      <color rgb="FFFF0000"/>
      <name val="游ゴシック"/>
      <family val="3"/>
      <scheme val="minor"/>
    </font>
    <font>
      <b/>
      <sz val="12"/>
      <color rgb="FFFF0000"/>
      <name val="游ゴシック"/>
      <family val="3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4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Fill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0" borderId="3" xfId="0" applyBorder="1">
      <alignment vertical="center"/>
    </xf>
    <xf numFmtId="0" fontId="11" fillId="0" borderId="0" xfId="0" applyFont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center" vertical="center" shrinkToFi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</xf>
    <xf numFmtId="0" fontId="0" fillId="0" borderId="3" xfId="0" applyFill="1" applyBorder="1">
      <alignment vertical="center"/>
    </xf>
    <xf numFmtId="0" fontId="0" fillId="0" borderId="6" xfId="0" applyBorder="1">
      <alignment vertical="center"/>
    </xf>
    <xf numFmtId="0" fontId="0" fillId="0" borderId="5" xfId="0" applyBorder="1" applyAlignment="1">
      <alignment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8" fontId="0" fillId="0" borderId="3" xfId="1" applyFont="1" applyBorder="1" applyProtection="1">
      <alignment vertical="center"/>
      <protection locked="0"/>
    </xf>
    <xf numFmtId="38" fontId="0" fillId="0" borderId="0" xfId="1" applyFont="1" applyBorder="1" applyProtection="1">
      <alignment vertical="center"/>
    </xf>
    <xf numFmtId="0" fontId="0" fillId="4" borderId="3" xfId="0" applyFill="1" applyBorder="1" applyAlignment="1">
      <alignment horizontal="center" vertical="center" shrinkToFit="1"/>
    </xf>
    <xf numFmtId="38" fontId="0" fillId="4" borderId="3" xfId="0" applyNumberFormat="1" applyFill="1" applyBorder="1">
      <alignment vertical="center"/>
    </xf>
    <xf numFmtId="38" fontId="0" fillId="4" borderId="6" xfId="0" applyNumberFormat="1" applyFill="1" applyBorder="1">
      <alignment vertical="center"/>
    </xf>
    <xf numFmtId="38" fontId="0" fillId="4" borderId="5" xfId="0" applyNumberFormat="1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38" fontId="0" fillId="0" borderId="9" xfId="1" applyFont="1" applyBorder="1" applyProtection="1">
      <alignment vertical="center"/>
      <protection locked="0"/>
    </xf>
    <xf numFmtId="0" fontId="0" fillId="5" borderId="3" xfId="0" applyFill="1" applyBorder="1" applyAlignment="1">
      <alignment horizontal="center" vertical="center" shrinkToFit="1"/>
    </xf>
    <xf numFmtId="38" fontId="0" fillId="5" borderId="3" xfId="0" applyNumberFormat="1" applyFill="1" applyBorder="1">
      <alignment vertical="center"/>
    </xf>
    <xf numFmtId="38" fontId="0" fillId="5" borderId="6" xfId="0" applyNumberFormat="1" applyFill="1" applyBorder="1">
      <alignment vertical="center"/>
    </xf>
    <xf numFmtId="38" fontId="0" fillId="5" borderId="5" xfId="0" applyNumberFormat="1" applyFill="1" applyBorder="1">
      <alignment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shrinkToFit="1"/>
    </xf>
    <xf numFmtId="38" fontId="0" fillId="6" borderId="3" xfId="0" applyNumberFormat="1" applyFill="1" applyBorder="1">
      <alignment vertical="center"/>
    </xf>
    <xf numFmtId="38" fontId="0" fillId="6" borderId="6" xfId="0" applyNumberFormat="1" applyFill="1" applyBorder="1">
      <alignment vertical="center"/>
    </xf>
    <xf numFmtId="38" fontId="0" fillId="6" borderId="5" xfId="0" applyNumberFormat="1" applyFill="1" applyBorder="1">
      <alignment vertical="center"/>
    </xf>
    <xf numFmtId="38" fontId="0" fillId="6" borderId="4" xfId="0" applyNumberFormat="1" applyFill="1" applyBorder="1">
      <alignment vertical="center"/>
    </xf>
    <xf numFmtId="0" fontId="14" fillId="7" borderId="10" xfId="0" applyFont="1" applyFill="1" applyBorder="1" applyAlignment="1">
      <alignment horizontal="center" vertical="center"/>
    </xf>
    <xf numFmtId="38" fontId="15" fillId="7" borderId="1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0" fillId="2" borderId="4" xfId="0" applyFill="1" applyBorder="1">
      <alignment vertical="center"/>
    </xf>
    <xf numFmtId="38" fontId="0" fillId="0" borderId="3" xfId="0" applyNumberFormat="1" applyBorder="1">
      <alignment vertical="center"/>
    </xf>
    <xf numFmtId="38" fontId="0" fillId="0" borderId="0" xfId="0" applyNumberFormat="1" applyBorder="1">
      <alignment vertical="center"/>
    </xf>
    <xf numFmtId="0" fontId="0" fillId="0" borderId="0" xfId="0" applyAlignment="1">
      <alignment horizontal="right" vertical="center"/>
    </xf>
    <xf numFmtId="0" fontId="0" fillId="8" borderId="3" xfId="0" applyFont="1" applyFill="1" applyBorder="1" applyAlignment="1">
      <alignment horizontal="center" vertical="center" wrapText="1" shrinkToFit="1"/>
    </xf>
    <xf numFmtId="38" fontId="0" fillId="8" borderId="3" xfId="0" applyNumberFormat="1" applyFont="1" applyFill="1" applyBorder="1">
      <alignment vertical="center"/>
    </xf>
    <xf numFmtId="38" fontId="0" fillId="8" borderId="4" xfId="0" applyNumberFormat="1" applyFont="1" applyFill="1" applyBorder="1">
      <alignment vertical="center"/>
    </xf>
    <xf numFmtId="38" fontId="0" fillId="8" borderId="11" xfId="0" applyNumberFormat="1" applyFont="1" applyFill="1" applyBorder="1">
      <alignment vertical="center"/>
    </xf>
    <xf numFmtId="0" fontId="14" fillId="7" borderId="12" xfId="0" applyFont="1" applyFill="1" applyBorder="1" applyAlignment="1">
      <alignment horizontal="center" vertical="center"/>
    </xf>
    <xf numFmtId="38" fontId="15" fillId="7" borderId="12" xfId="0" applyNumberFormat="1" applyFont="1" applyFill="1" applyBorder="1" applyAlignment="1">
      <alignment horizontal="center" vertical="center"/>
    </xf>
    <xf numFmtId="38" fontId="16" fillId="0" borderId="0" xfId="0" applyNumberFormat="1" applyFont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10" fontId="0" fillId="4" borderId="3" xfId="0" applyNumberFormat="1" applyFill="1" applyBorder="1">
      <alignment vertical="center"/>
    </xf>
    <xf numFmtId="0" fontId="10" fillId="5" borderId="3" xfId="0" applyFont="1" applyFill="1" applyBorder="1" applyAlignment="1">
      <alignment horizontal="center" vertical="center" shrinkToFit="1"/>
    </xf>
    <xf numFmtId="10" fontId="0" fillId="5" borderId="3" xfId="0" applyNumberFormat="1" applyFill="1" applyBorder="1">
      <alignment vertical="center"/>
    </xf>
    <xf numFmtId="0" fontId="10" fillId="6" borderId="3" xfId="0" applyFont="1" applyFill="1" applyBorder="1" applyAlignment="1">
      <alignment horizontal="center" vertical="center" shrinkToFit="1"/>
    </xf>
    <xf numFmtId="10" fontId="0" fillId="6" borderId="3" xfId="0" applyNumberFormat="1" applyFill="1" applyBorder="1">
      <alignment vertical="center"/>
    </xf>
    <xf numFmtId="0" fontId="10" fillId="8" borderId="3" xfId="0" applyFont="1" applyFill="1" applyBorder="1">
      <alignment vertical="center"/>
    </xf>
    <xf numFmtId="10" fontId="0" fillId="8" borderId="3" xfId="0" applyNumberFormat="1" applyFont="1" applyFill="1" applyBorder="1">
      <alignment vertical="center"/>
    </xf>
    <xf numFmtId="38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13" xfId="0" applyBorder="1">
      <alignment vertical="center"/>
    </xf>
    <xf numFmtId="38" fontId="0" fillId="0" borderId="14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0" fontId="0" fillId="0" borderId="3" xfId="0" applyBorder="1" applyAlignment="1">
      <alignment horizontal="center" vertical="center" shrinkToFit="1"/>
    </xf>
    <xf numFmtId="10" fontId="0" fillId="0" borderId="3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38" fontId="0" fillId="5" borderId="15" xfId="1" applyFont="1" applyFill="1" applyBorder="1" applyAlignment="1">
      <alignment vertical="center"/>
    </xf>
    <xf numFmtId="38" fontId="0" fillId="5" borderId="16" xfId="1" applyFont="1" applyFill="1" applyBorder="1" applyAlignment="1">
      <alignment vertical="center"/>
    </xf>
    <xf numFmtId="38" fontId="0" fillId="5" borderId="7" xfId="1" applyFont="1" applyFill="1" applyBorder="1" applyAlignment="1">
      <alignment vertical="center"/>
    </xf>
    <xf numFmtId="38" fontId="0" fillId="5" borderId="8" xfId="1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0" fillId="5" borderId="4" xfId="1" applyFont="1" applyFill="1" applyBorder="1" applyAlignment="1">
      <alignment vertical="center"/>
    </xf>
    <xf numFmtId="38" fontId="0" fillId="5" borderId="5" xfId="1" applyFont="1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38" fontId="0" fillId="0" borderId="14" xfId="0" applyNumberFormat="1" applyBorder="1">
      <alignment vertical="center"/>
    </xf>
    <xf numFmtId="38" fontId="0" fillId="0" borderId="5" xfId="0" applyNumberForma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Fill="1" applyBorder="1">
      <alignment vertical="center"/>
    </xf>
    <xf numFmtId="0" fontId="0" fillId="0" borderId="22" xfId="0" applyFill="1" applyBorder="1" applyAlignment="1">
      <alignment horizontal="center" vertical="center"/>
    </xf>
    <xf numFmtId="38" fontId="0" fillId="5" borderId="1" xfId="1" applyFont="1" applyFill="1" applyBorder="1" applyAlignment="1">
      <alignment vertical="center"/>
    </xf>
    <xf numFmtId="38" fontId="0" fillId="5" borderId="2" xfId="1" applyFont="1" applyFill="1" applyBorder="1" applyAlignment="1">
      <alignment vertical="center"/>
    </xf>
    <xf numFmtId="0" fontId="0" fillId="0" borderId="23" xfId="0" applyBorder="1">
      <alignment vertical="center"/>
    </xf>
    <xf numFmtId="38" fontId="0" fillId="0" borderId="6" xfId="0" applyNumberFormat="1" applyBorder="1">
      <alignment vertical="center"/>
    </xf>
    <xf numFmtId="38" fontId="0" fillId="5" borderId="24" xfId="0" applyNumberFormat="1" applyFill="1" applyBorder="1">
      <alignment vertical="center"/>
    </xf>
    <xf numFmtId="38" fontId="0" fillId="0" borderId="3" xfId="1" applyFont="1" applyBorder="1" applyAlignment="1">
      <alignment horizontal="center" vertical="center"/>
    </xf>
    <xf numFmtId="38" fontId="0" fillId="0" borderId="3" xfId="1" applyFont="1" applyBorder="1" applyAlignment="1">
      <alignment vertical="center"/>
    </xf>
    <xf numFmtId="0" fontId="0" fillId="0" borderId="23" xfId="0" applyBorder="1">
      <alignment vertical="center"/>
    </xf>
    <xf numFmtId="38" fontId="0" fillId="5" borderId="3" xfId="0" applyNumberFormat="1" applyFill="1" applyBorder="1" applyAlignment="1">
      <alignment vertical="center"/>
    </xf>
    <xf numFmtId="38" fontId="0" fillId="9" borderId="25" xfId="0" applyNumberFormat="1" applyFill="1" applyBorder="1">
      <alignment vertical="center"/>
    </xf>
    <xf numFmtId="176" fontId="0" fillId="0" borderId="0" xfId="0" applyNumberFormat="1">
      <alignment vertical="center"/>
    </xf>
    <xf numFmtId="0" fontId="0" fillId="0" borderId="26" xfId="0" applyBorder="1">
      <alignment vertical="center"/>
    </xf>
    <xf numFmtId="0" fontId="0" fillId="0" borderId="27" xfId="0" applyNumberFormat="1" applyBorder="1">
      <alignment vertical="center"/>
    </xf>
    <xf numFmtId="0" fontId="0" fillId="0" borderId="27" xfId="0" applyBorder="1">
      <alignment vertical="center"/>
    </xf>
    <xf numFmtId="38" fontId="0" fillId="0" borderId="27" xfId="0" applyNumberFormat="1" applyFont="1" applyBorder="1">
      <alignment vertical="center"/>
    </xf>
    <xf numFmtId="38" fontId="0" fillId="5" borderId="28" xfId="0" applyNumberFormat="1" applyFont="1" applyFill="1" applyBorder="1">
      <alignment vertical="center"/>
    </xf>
    <xf numFmtId="38" fontId="3" fillId="3" borderId="25" xfId="1" applyFont="1" applyFill="1" applyBorder="1">
      <alignment vertical="center"/>
    </xf>
  </cellXfs>
  <cellStyles count="2">
    <cellStyle name="標準" xfId="0" builtinId="0"/>
    <cellStyle name="桁区切り" xfId="1" builtinId="6"/>
  </cellStyles>
  <dxfs count="12">
    <dxf>
      <fill>
        <patternFill>
          <bgColor theme="5" tint="0.6"/>
        </patternFill>
      </fill>
    </dxf>
    <dxf>
      <fill>
        <patternFill>
          <bgColor theme="5" tint="0.6"/>
        </patternFill>
      </fill>
    </dxf>
    <dxf>
      <fill>
        <patternFill>
          <bgColor theme="5" tint="0.6"/>
        </patternFill>
      </fill>
    </dxf>
    <dxf>
      <fill>
        <patternFill>
          <bgColor theme="5" tint="0.6"/>
        </patternFill>
      </fill>
    </dxf>
    <dxf>
      <fill>
        <patternFill>
          <bgColor theme="5" tint="0.6"/>
        </patternFill>
      </fill>
    </dxf>
    <dxf>
      <fill>
        <patternFill>
          <bgColor theme="5" tint="0.6"/>
        </patternFill>
      </fill>
    </dxf>
    <dxf/>
    <dxf>
      <fill>
        <patternFill>
          <bgColor theme="5" tint="0.6"/>
        </patternFill>
      </fill>
    </dxf>
    <dxf>
      <fill>
        <patternFill>
          <bgColor theme="5" tint="0.6"/>
        </patternFill>
      </fill>
    </dxf>
    <dxf/>
    <dxf>
      <fill>
        <patternFill>
          <bgColor theme="5" tint="0.6"/>
        </patternFill>
      </fill>
    </dxf>
    <dxf>
      <fill>
        <patternFill>
          <bgColor theme="5" tint="0.6"/>
        </patternFill>
      </fill>
    </dxf>
  </dxfs>
  <tableStyles count="0" defaultTableStyle="TableStyleMedium2" defaultPivotStyle="PivotStyleLight16"/>
  <colors>
    <mruColors>
      <color rgb="FFFFABFF"/>
      <color rgb="FFFF99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504190</xdr:colOff>
      <xdr:row>28</xdr:row>
      <xdr:rowOff>247650</xdr:rowOff>
    </xdr:from>
    <xdr:to xmlns:xdr="http://schemas.openxmlformats.org/drawingml/2006/spreadsheetDrawing">
      <xdr:col>3</xdr:col>
      <xdr:colOff>494665</xdr:colOff>
      <xdr:row>31</xdr:row>
      <xdr:rowOff>152400</xdr:rowOff>
    </xdr:to>
    <xdr:sp macro="" textlink="">
      <xdr:nvSpPr>
        <xdr:cNvPr id="2" name="下矢印 1"/>
        <xdr:cNvSpPr/>
      </xdr:nvSpPr>
      <xdr:spPr>
        <a:xfrm>
          <a:off x="2199640" y="7953375"/>
          <a:ext cx="971550" cy="685800"/>
        </a:xfrm>
        <a:prstGeom prst="downArrow">
          <a:avLst/>
        </a:prstGeom>
        <a:solidFill>
          <a:srgbClr val="00B0F0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0</xdr:col>
      <xdr:colOff>114300</xdr:colOff>
      <xdr:row>1</xdr:row>
      <xdr:rowOff>104775</xdr:rowOff>
    </xdr:from>
    <xdr:to xmlns:xdr="http://schemas.openxmlformats.org/drawingml/2006/spreadsheetDrawing">
      <xdr:col>0</xdr:col>
      <xdr:colOff>371475</xdr:colOff>
      <xdr:row>2</xdr:row>
      <xdr:rowOff>104775</xdr:rowOff>
    </xdr:to>
    <xdr:sp macro="" textlink="">
      <xdr:nvSpPr>
        <xdr:cNvPr id="3" name="下矢印 2"/>
        <xdr:cNvSpPr/>
      </xdr:nvSpPr>
      <xdr:spPr>
        <a:xfrm>
          <a:off x="114300" y="342900"/>
          <a:ext cx="257175" cy="238125"/>
        </a:xfrm>
        <a:prstGeom prst="downArrow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0</xdr:col>
      <xdr:colOff>410210</xdr:colOff>
      <xdr:row>1</xdr:row>
      <xdr:rowOff>104775</xdr:rowOff>
    </xdr:from>
    <xdr:to xmlns:xdr="http://schemas.openxmlformats.org/drawingml/2006/spreadsheetDrawing">
      <xdr:col>0</xdr:col>
      <xdr:colOff>638175</xdr:colOff>
      <xdr:row>2</xdr:row>
      <xdr:rowOff>104775</xdr:rowOff>
    </xdr:to>
    <xdr:sp macro="" textlink="">
      <xdr:nvSpPr>
        <xdr:cNvPr id="4" name="下矢印 3"/>
        <xdr:cNvSpPr/>
      </xdr:nvSpPr>
      <xdr:spPr>
        <a:xfrm>
          <a:off x="410210" y="342900"/>
          <a:ext cx="227965" cy="238125"/>
        </a:xfrm>
        <a:prstGeom prst="downArrow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47625</xdr:colOff>
      <xdr:row>1</xdr:row>
      <xdr:rowOff>133350</xdr:rowOff>
    </xdr:from>
    <xdr:to xmlns:xdr="http://schemas.openxmlformats.org/drawingml/2006/spreadsheetDrawing">
      <xdr:col>5</xdr:col>
      <xdr:colOff>304800</xdr:colOff>
      <xdr:row>2</xdr:row>
      <xdr:rowOff>133350</xdr:rowOff>
    </xdr:to>
    <xdr:sp macro="" textlink="">
      <xdr:nvSpPr>
        <xdr:cNvPr id="5" name="下矢印 4"/>
        <xdr:cNvSpPr/>
      </xdr:nvSpPr>
      <xdr:spPr>
        <a:xfrm>
          <a:off x="4686300" y="371475"/>
          <a:ext cx="257175" cy="238125"/>
        </a:xfrm>
        <a:prstGeom prst="downArrow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399415</xdr:colOff>
      <xdr:row>1</xdr:row>
      <xdr:rowOff>133350</xdr:rowOff>
    </xdr:from>
    <xdr:to xmlns:xdr="http://schemas.openxmlformats.org/drawingml/2006/spreadsheetDrawing">
      <xdr:col>5</xdr:col>
      <xdr:colOff>655955</xdr:colOff>
      <xdr:row>2</xdr:row>
      <xdr:rowOff>133350</xdr:rowOff>
    </xdr:to>
    <xdr:sp macro="" textlink="">
      <xdr:nvSpPr>
        <xdr:cNvPr id="7" name="下矢印 6"/>
        <xdr:cNvSpPr/>
      </xdr:nvSpPr>
      <xdr:spPr>
        <a:xfrm>
          <a:off x="5038090" y="371475"/>
          <a:ext cx="256540" cy="238125"/>
        </a:xfrm>
        <a:prstGeom prst="downArrow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8</xdr:col>
      <xdr:colOff>590550</xdr:colOff>
      <xdr:row>33</xdr:row>
      <xdr:rowOff>9525</xdr:rowOff>
    </xdr:from>
    <xdr:to xmlns:xdr="http://schemas.openxmlformats.org/drawingml/2006/spreadsheetDrawing">
      <xdr:col>11</xdr:col>
      <xdr:colOff>218440</xdr:colOff>
      <xdr:row>36</xdr:row>
      <xdr:rowOff>94615</xdr:rowOff>
    </xdr:to>
    <xdr:sp macro="" textlink="">
      <xdr:nvSpPr>
        <xdr:cNvPr id="9" name="四角形吹き出し 8"/>
        <xdr:cNvSpPr/>
      </xdr:nvSpPr>
      <xdr:spPr>
        <a:xfrm>
          <a:off x="8105775" y="9039225"/>
          <a:ext cx="2694940" cy="1189990"/>
        </a:xfrm>
        <a:prstGeom prst="wedgeRectCallout">
          <a:avLst>
            <a:gd name="adj1" fmla="val -16579"/>
            <a:gd name="adj2" fmla="val 82044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8</xdr:col>
      <xdr:colOff>666750</xdr:colOff>
      <xdr:row>33</xdr:row>
      <xdr:rowOff>19685</xdr:rowOff>
    </xdr:from>
    <xdr:to xmlns:xdr="http://schemas.openxmlformats.org/drawingml/2006/spreadsheetDrawing">
      <xdr:col>11</xdr:col>
      <xdr:colOff>189865</xdr:colOff>
      <xdr:row>36</xdr:row>
      <xdr:rowOff>38100</xdr:rowOff>
    </xdr:to>
    <xdr:sp macro="" textlink="">
      <xdr:nvSpPr>
        <xdr:cNvPr id="10" name="テキスト ボックス 9"/>
        <xdr:cNvSpPr txBox="1"/>
      </xdr:nvSpPr>
      <xdr:spPr>
        <a:xfrm>
          <a:off x="8181975" y="9049385"/>
          <a:ext cx="2590165" cy="11233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介護保険に充てる分</a:t>
          </a:r>
          <a:endParaRPr kumimoji="1" lang="en-US" altLang="ja-JP" sz="1100"/>
        </a:p>
        <a:p>
          <a:pPr algn="ctr"/>
          <a:r>
            <a:rPr kumimoji="1" lang="ja-JP" altLang="en-US" sz="1100" u="sng">
              <a:solidFill>
                <a:srgbClr val="FF0000"/>
              </a:solidFill>
            </a:rPr>
            <a:t>４０歳になる誕生月から６５歳になる</a:t>
          </a:r>
          <a:endParaRPr kumimoji="1" lang="en-US" altLang="ja-JP" sz="1100" u="sng">
            <a:solidFill>
              <a:srgbClr val="FF0000"/>
            </a:solidFill>
          </a:endParaRPr>
        </a:p>
        <a:p>
          <a:pPr algn="ctr"/>
          <a:r>
            <a:rPr kumimoji="1" lang="ja-JP" altLang="en-US" sz="1100" u="sng">
              <a:solidFill>
                <a:srgbClr val="FF0000"/>
              </a:solidFill>
            </a:rPr>
            <a:t>誕生月の前月までの間</a:t>
          </a:r>
          <a:r>
            <a:rPr kumimoji="1" lang="ja-JP" altLang="en-US" sz="1100">
              <a:solidFill>
                <a:srgbClr val="FF0000"/>
              </a:solidFill>
            </a:rPr>
            <a:t>課税されます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600075</xdr:colOff>
      <xdr:row>43</xdr:row>
      <xdr:rowOff>38100</xdr:rowOff>
    </xdr:from>
    <xdr:to xmlns:xdr="http://schemas.openxmlformats.org/drawingml/2006/spreadsheetDrawing">
      <xdr:col>9</xdr:col>
      <xdr:colOff>542290</xdr:colOff>
      <xdr:row>45</xdr:row>
      <xdr:rowOff>161925</xdr:rowOff>
    </xdr:to>
    <xdr:sp macro="" textlink="">
      <xdr:nvSpPr>
        <xdr:cNvPr id="11" name="四角形吹き出し 10"/>
        <xdr:cNvSpPr/>
      </xdr:nvSpPr>
      <xdr:spPr>
        <a:xfrm>
          <a:off x="7200900" y="12372975"/>
          <a:ext cx="1771015" cy="752475"/>
        </a:xfrm>
        <a:prstGeom prst="wedgeRectCallout">
          <a:avLst>
            <a:gd name="adj1" fmla="val 8045"/>
            <a:gd name="adj2" fmla="val -104620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6</xdr:col>
      <xdr:colOff>351790</xdr:colOff>
      <xdr:row>34</xdr:row>
      <xdr:rowOff>0</xdr:rowOff>
    </xdr:from>
    <xdr:to xmlns:xdr="http://schemas.openxmlformats.org/drawingml/2006/spreadsheetDrawing">
      <xdr:col>8</xdr:col>
      <xdr:colOff>295275</xdr:colOff>
      <xdr:row>35</xdr:row>
      <xdr:rowOff>205740</xdr:rowOff>
    </xdr:to>
    <xdr:sp macro="" textlink="">
      <xdr:nvSpPr>
        <xdr:cNvPr id="13" name="四角形吹き出し 12"/>
        <xdr:cNvSpPr/>
      </xdr:nvSpPr>
      <xdr:spPr>
        <a:xfrm>
          <a:off x="6076315" y="9277350"/>
          <a:ext cx="1734185" cy="510540"/>
        </a:xfrm>
        <a:prstGeom prst="wedgeRectCallout">
          <a:avLst>
            <a:gd name="adj1" fmla="val 6090"/>
            <a:gd name="adj2" fmla="val 121085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6</xdr:col>
      <xdr:colOff>371475</xdr:colOff>
      <xdr:row>34</xdr:row>
      <xdr:rowOff>28575</xdr:rowOff>
    </xdr:from>
    <xdr:to xmlns:xdr="http://schemas.openxmlformats.org/drawingml/2006/spreadsheetDrawing">
      <xdr:col>8</xdr:col>
      <xdr:colOff>237490</xdr:colOff>
      <xdr:row>35</xdr:row>
      <xdr:rowOff>156210</xdr:rowOff>
    </xdr:to>
    <xdr:sp macro="" textlink="">
      <xdr:nvSpPr>
        <xdr:cNvPr id="8" name="テキスト ボックス 7"/>
        <xdr:cNvSpPr txBox="1"/>
      </xdr:nvSpPr>
      <xdr:spPr>
        <a:xfrm>
          <a:off x="6096000" y="9305925"/>
          <a:ext cx="1656715" cy="432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医療給付に充てる分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619125</xdr:colOff>
      <xdr:row>43</xdr:row>
      <xdr:rowOff>86360</xdr:rowOff>
    </xdr:from>
    <xdr:to xmlns:xdr="http://schemas.openxmlformats.org/drawingml/2006/spreadsheetDrawing">
      <xdr:col>9</xdr:col>
      <xdr:colOff>485140</xdr:colOff>
      <xdr:row>45</xdr:row>
      <xdr:rowOff>104140</xdr:rowOff>
    </xdr:to>
    <xdr:sp macro="" textlink="">
      <xdr:nvSpPr>
        <xdr:cNvPr id="12" name="テキスト ボックス 11"/>
        <xdr:cNvSpPr txBox="1"/>
      </xdr:nvSpPr>
      <xdr:spPr>
        <a:xfrm>
          <a:off x="7219950" y="12421235"/>
          <a:ext cx="1694815" cy="6464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後期高齢者医療制度を支援するための分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10</xdr:col>
      <xdr:colOff>989965</xdr:colOff>
      <xdr:row>43</xdr:row>
      <xdr:rowOff>199390</xdr:rowOff>
    </xdr:from>
    <xdr:to xmlns:xdr="http://schemas.openxmlformats.org/drawingml/2006/spreadsheetDrawing">
      <xdr:col>12</xdr:col>
      <xdr:colOff>522605</xdr:colOff>
      <xdr:row>48</xdr:row>
      <xdr:rowOff>152400</xdr:rowOff>
    </xdr:to>
    <xdr:sp macro="" textlink="">
      <xdr:nvSpPr>
        <xdr:cNvPr id="14" name="四角形吹き出し 13"/>
        <xdr:cNvSpPr/>
      </xdr:nvSpPr>
      <xdr:spPr>
        <a:xfrm>
          <a:off x="10333990" y="12534265"/>
          <a:ext cx="2428240" cy="1353185"/>
        </a:xfrm>
        <a:prstGeom prst="wedgeRectCallout">
          <a:avLst>
            <a:gd name="adj1" fmla="val 8865"/>
            <a:gd name="adj2" fmla="val -9428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10</xdr:col>
      <xdr:colOff>1075055</xdr:colOff>
      <xdr:row>43</xdr:row>
      <xdr:rowOff>284480</xdr:rowOff>
    </xdr:from>
    <xdr:to xmlns:xdr="http://schemas.openxmlformats.org/drawingml/2006/spreadsheetDrawing">
      <xdr:col>12</xdr:col>
      <xdr:colOff>464820</xdr:colOff>
      <xdr:row>47</xdr:row>
      <xdr:rowOff>207010</xdr:rowOff>
    </xdr:to>
    <xdr:sp macro="" textlink="">
      <xdr:nvSpPr>
        <xdr:cNvPr id="15" name="テキスト ボックス 14"/>
        <xdr:cNvSpPr txBox="1"/>
      </xdr:nvSpPr>
      <xdr:spPr>
        <a:xfrm>
          <a:off x="10419080" y="12619355"/>
          <a:ext cx="2285365" cy="10845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少子化対策に充てられる分</a:t>
          </a:r>
          <a:endParaRPr kumimoji="1" lang="ja-JP" altLang="en-US" sz="1100"/>
        </a:p>
        <a:p>
          <a:pPr algn="ctr"/>
          <a:r>
            <a:rPr kumimoji="1" lang="ja-JP" altLang="en-US" sz="1100"/>
            <a:t>18歳未満は均等割が軽減される</a:t>
          </a:r>
          <a:endParaRPr kumimoji="1" lang="ja-JP" altLang="en-US" sz="1100"/>
        </a:p>
        <a:p>
          <a:pPr algn="ctr"/>
          <a:r>
            <a:rPr kumimoji="1" lang="ja-JP" altLang="en-US" sz="1100"/>
            <a:t>内訳は均等割額1,200円</a:t>
          </a:r>
          <a:endParaRPr kumimoji="1" lang="ja-JP" altLang="en-US" sz="1100"/>
        </a:p>
        <a:p>
          <a:pPr algn="ctr"/>
          <a:r>
            <a:rPr kumimoji="1" lang="ja-JP" altLang="en-US" sz="1100"/>
            <a:t>18歳未満分負担額100円</a:t>
          </a:r>
          <a:endParaRPr kumimoji="1" lang="ja-JP" altLang="en-US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K28"/>
  <sheetViews>
    <sheetView showGridLines="0" tabSelected="1" workbookViewId="0">
      <selection activeCell="D5" sqref="D5"/>
    </sheetView>
  </sheetViews>
  <sheetFormatPr defaultRowHeight="18.75"/>
  <cols>
    <col min="1" max="1" width="4.5" customWidth="1"/>
  </cols>
  <sheetData>
    <row r="2" spans="1:11" ht="45.75" customHeight="1">
      <c r="A2" s="3" t="s">
        <v>90</v>
      </c>
      <c r="B2" s="3"/>
      <c r="C2" s="3"/>
      <c r="D2" s="3"/>
      <c r="E2" s="3"/>
      <c r="F2" s="3"/>
      <c r="G2" s="3"/>
      <c r="H2" s="3"/>
      <c r="I2" s="3"/>
    </row>
    <row r="4" spans="1:11" s="1" customFormat="1" ht="24">
      <c r="A4" s="4" t="s">
        <v>84</v>
      </c>
    </row>
    <row r="5" spans="1:11" s="1" customFormat="1" ht="24">
      <c r="A5" s="2" t="s">
        <v>60</v>
      </c>
    </row>
    <row r="6" spans="1:11" s="1" customFormat="1" ht="24">
      <c r="A6" s="5" t="s">
        <v>70</v>
      </c>
      <c r="B6" s="8"/>
      <c r="C6" s="8"/>
      <c r="D6" s="8"/>
      <c r="E6" s="8"/>
      <c r="F6" s="8"/>
      <c r="G6" s="8"/>
      <c r="H6" s="8"/>
      <c r="I6" s="8"/>
      <c r="J6" s="8"/>
    </row>
    <row r="7" spans="1:11" s="1" customFormat="1" ht="24">
      <c r="A7" s="5" t="s">
        <v>71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s="1" customFormat="1" ht="19.5"/>
    <row r="9" spans="1:11" s="1" customFormat="1" ht="24">
      <c r="A9" s="6" t="s">
        <v>55</v>
      </c>
    </row>
    <row r="10" spans="1:11" s="2" customFormat="1" ht="24">
      <c r="A10" s="7" t="s">
        <v>33</v>
      </c>
      <c r="B10" s="4" t="s">
        <v>61</v>
      </c>
    </row>
    <row r="11" spans="1:11" s="2" customFormat="1" ht="24">
      <c r="A11" s="7" t="s">
        <v>56</v>
      </c>
      <c r="B11" s="2" t="s">
        <v>46</v>
      </c>
    </row>
    <row r="12" spans="1:11" s="2" customFormat="1" ht="24">
      <c r="A12" s="7"/>
      <c r="B12" s="2" t="s">
        <v>38</v>
      </c>
    </row>
    <row r="13" spans="1:11" s="2" customFormat="1" ht="24">
      <c r="A13" s="7" t="s">
        <v>24</v>
      </c>
      <c r="B13" s="2" t="s">
        <v>22</v>
      </c>
    </row>
    <row r="14" spans="1:11" s="2" customFormat="1" ht="24">
      <c r="A14" s="7" t="s">
        <v>64</v>
      </c>
      <c r="B14" s="2" t="s">
        <v>58</v>
      </c>
    </row>
    <row r="15" spans="1:11" s="2" customFormat="1" ht="24">
      <c r="B15" s="2" t="s">
        <v>80</v>
      </c>
    </row>
    <row r="16" spans="1:11" s="2" customFormat="1" ht="24">
      <c r="B16" s="2" t="s">
        <v>59</v>
      </c>
    </row>
    <row r="17" spans="1:2" s="2" customFormat="1" ht="24">
      <c r="B17" s="2" t="s">
        <v>65</v>
      </c>
    </row>
    <row r="18" spans="1:2" s="2" customFormat="1" ht="24">
      <c r="B18" s="2" t="s">
        <v>15</v>
      </c>
    </row>
    <row r="19" spans="1:2" s="2" customFormat="1" ht="24">
      <c r="B19" s="2" t="s">
        <v>79</v>
      </c>
    </row>
    <row r="20" spans="1:2" s="2" customFormat="1" ht="24">
      <c r="B20" s="2" t="s">
        <v>21</v>
      </c>
    </row>
    <row r="21" spans="1:2" s="2" customFormat="1" ht="24"/>
    <row r="22" spans="1:2" s="2" customFormat="1" ht="24">
      <c r="A22" s="2" t="s">
        <v>83</v>
      </c>
    </row>
    <row r="23" spans="1:2" s="2" customFormat="1" ht="24">
      <c r="A23" s="2" t="s">
        <v>81</v>
      </c>
    </row>
    <row r="24" spans="1:2" s="2" customFormat="1" ht="24">
      <c r="A24" s="2" t="s">
        <v>82</v>
      </c>
    </row>
    <row r="25" spans="1:2" s="2" customFormat="1" ht="24">
      <c r="A25" s="2" t="s">
        <v>91</v>
      </c>
    </row>
    <row r="26" spans="1:2" ht="24">
      <c r="A26" s="2"/>
      <c r="B26" s="2"/>
    </row>
    <row r="27" spans="1:2" ht="24">
      <c r="A27" s="2" t="s">
        <v>63</v>
      </c>
    </row>
    <row r="28" spans="1:2" ht="24">
      <c r="A28" s="2"/>
      <c r="B28" s="2" t="s">
        <v>62</v>
      </c>
    </row>
  </sheetData>
  <sheetProtection password="DFB9" sheet="1" objects="1" scenarios="1"/>
  <mergeCells count="1">
    <mergeCell ref="A2:I2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L45"/>
  <sheetViews>
    <sheetView showGridLines="0" workbookViewId="0">
      <selection activeCell="B8" sqref="B8"/>
    </sheetView>
  </sheetViews>
  <sheetFormatPr defaultRowHeight="18.75"/>
  <cols>
    <col min="1" max="1" width="9.375" customWidth="1"/>
    <col min="2" max="5" width="12.875" customWidth="1"/>
    <col min="6" max="6" width="14.25" customWidth="1"/>
    <col min="7" max="7" width="11.5" customWidth="1"/>
    <col min="8" max="10" width="12" customWidth="1"/>
    <col min="11" max="11" width="16.25" customWidth="1"/>
    <col min="12" max="12" width="21.75" customWidth="1"/>
  </cols>
  <sheetData>
    <row r="2" spans="1:5">
      <c r="B2" s="15" t="s">
        <v>77</v>
      </c>
      <c r="C2" s="15"/>
      <c r="D2" s="15"/>
      <c r="E2" s="15"/>
    </row>
    <row r="3" spans="1:5">
      <c r="B3" s="15"/>
      <c r="C3" s="15"/>
      <c r="D3" s="15"/>
      <c r="E3" s="15"/>
    </row>
    <row r="4" spans="1:5" ht="24">
      <c r="B4" s="15"/>
      <c r="C4" s="15"/>
      <c r="D4" s="15"/>
      <c r="E4" s="15"/>
    </row>
    <row r="6" spans="1:5" ht="23.25" customHeight="1">
      <c r="A6" s="6" t="s">
        <v>66</v>
      </c>
    </row>
    <row r="7" spans="1:5" ht="27" customHeight="1">
      <c r="B7" s="16"/>
      <c r="C7" t="s">
        <v>68</v>
      </c>
    </row>
    <row r="8" spans="1:5" s="9" customFormat="1" ht="27" customHeight="1">
      <c r="B8" s="17"/>
    </row>
    <row r="10" spans="1:5" ht="23.25" customHeight="1">
      <c r="A10" s="6" t="s">
        <v>67</v>
      </c>
    </row>
    <row r="11" spans="1:5" ht="19.5" customHeight="1">
      <c r="A11" s="10" t="s">
        <v>76</v>
      </c>
      <c r="B11" s="11"/>
      <c r="C11" s="11"/>
      <c r="D11" s="11"/>
      <c r="E11" s="11"/>
    </row>
    <row r="12" spans="1:5" ht="19.5" customHeight="1">
      <c r="A12" s="9" t="s">
        <v>72</v>
      </c>
      <c r="B12" s="11"/>
      <c r="C12" s="11"/>
      <c r="D12" s="11"/>
      <c r="E12" s="11"/>
    </row>
    <row r="13" spans="1:5" ht="19.5" customHeight="1">
      <c r="A13" s="9" t="s">
        <v>73</v>
      </c>
      <c r="B13" s="11"/>
      <c r="C13" s="11"/>
      <c r="D13" s="11"/>
      <c r="E13" s="11"/>
    </row>
    <row r="14" spans="1:5" ht="19.5" customHeight="1">
      <c r="A14" s="9" t="s">
        <v>74</v>
      </c>
      <c r="B14" s="11"/>
      <c r="C14" s="11"/>
      <c r="D14" s="11"/>
      <c r="E14" s="11"/>
    </row>
    <row r="15" spans="1:5" ht="19.5" customHeight="1">
      <c r="A15" s="9" t="s">
        <v>75</v>
      </c>
      <c r="B15" s="11"/>
      <c r="C15" s="11"/>
      <c r="D15" s="11"/>
      <c r="E15" s="11"/>
    </row>
    <row r="16" spans="1:5" ht="13.5" customHeight="1">
      <c r="A16" s="11"/>
      <c r="B16" s="11"/>
      <c r="C16" s="11"/>
      <c r="D16" s="11"/>
      <c r="E16" s="11"/>
    </row>
    <row r="17" spans="1:6">
      <c r="A17" s="12"/>
      <c r="B17" s="18" t="s">
        <v>35</v>
      </c>
      <c r="C17" s="25" t="s">
        <v>1</v>
      </c>
      <c r="D17" s="33" t="s">
        <v>1</v>
      </c>
      <c r="E17" s="40" t="s">
        <v>69</v>
      </c>
      <c r="F17" s="50"/>
    </row>
    <row r="18" spans="1:6">
      <c r="A18" s="13"/>
      <c r="B18" s="19" t="s">
        <v>29</v>
      </c>
      <c r="C18" s="26" t="s">
        <v>18</v>
      </c>
      <c r="D18" s="34" t="s">
        <v>23</v>
      </c>
      <c r="E18" s="41" t="s">
        <v>50</v>
      </c>
      <c r="F18" s="26" t="s">
        <v>44</v>
      </c>
    </row>
    <row r="19" spans="1:6" ht="24" customHeight="1">
      <c r="A19" s="14" t="s">
        <v>3</v>
      </c>
      <c r="B19" s="20"/>
      <c r="C19" s="27"/>
      <c r="D19" s="35"/>
      <c r="E19" s="27"/>
      <c r="F19" s="51">
        <f>計算用!J3</f>
        <v>0</v>
      </c>
    </row>
    <row r="20" spans="1:6" ht="24" customHeight="1">
      <c r="A20" s="14" t="s">
        <v>10</v>
      </c>
      <c r="B20" s="20"/>
      <c r="C20" s="27"/>
      <c r="D20" s="35"/>
      <c r="E20" s="27"/>
      <c r="F20" s="51">
        <f>計算用!J5</f>
        <v>0</v>
      </c>
    </row>
    <row r="21" spans="1:6" ht="24" customHeight="1">
      <c r="A21" s="14" t="s">
        <v>6</v>
      </c>
      <c r="B21" s="20"/>
      <c r="C21" s="27"/>
      <c r="D21" s="35"/>
      <c r="E21" s="27"/>
      <c r="F21" s="51">
        <f>計算用!J7</f>
        <v>0</v>
      </c>
    </row>
    <row r="22" spans="1:6" ht="24" customHeight="1">
      <c r="A22" s="14" t="s">
        <v>13</v>
      </c>
      <c r="B22" s="20"/>
      <c r="C22" s="27"/>
      <c r="D22" s="35"/>
      <c r="E22" s="27"/>
      <c r="F22" s="51">
        <f>計算用!J9</f>
        <v>0</v>
      </c>
    </row>
    <row r="23" spans="1:6" ht="24" customHeight="1">
      <c r="A23" s="14" t="s">
        <v>14</v>
      </c>
      <c r="B23" s="20"/>
      <c r="C23" s="27"/>
      <c r="D23" s="35"/>
      <c r="E23" s="27"/>
      <c r="F23" s="51">
        <f>計算用!J11</f>
        <v>0</v>
      </c>
    </row>
    <row r="24" spans="1:6" ht="24" customHeight="1">
      <c r="A24" s="14" t="s">
        <v>2</v>
      </c>
      <c r="B24" s="20"/>
      <c r="C24" s="27"/>
      <c r="D24" s="35"/>
      <c r="E24" s="27"/>
      <c r="F24" s="51">
        <f>計算用!J13</f>
        <v>0</v>
      </c>
    </row>
    <row r="25" spans="1:6" ht="24" customHeight="1">
      <c r="A25" s="14" t="s">
        <v>8</v>
      </c>
      <c r="B25" s="20"/>
      <c r="C25" s="27"/>
      <c r="D25" s="35"/>
      <c r="E25" s="27"/>
      <c r="F25" s="51">
        <f>計算用!J15</f>
        <v>0</v>
      </c>
    </row>
    <row r="26" spans="1:6" ht="24" customHeight="1">
      <c r="A26" s="14" t="s">
        <v>11</v>
      </c>
      <c r="B26" s="20"/>
      <c r="C26" s="27"/>
      <c r="D26" s="35"/>
      <c r="E26" s="27"/>
      <c r="F26" s="51">
        <f>計算用!J17</f>
        <v>0</v>
      </c>
    </row>
    <row r="27" spans="1:6" ht="24" customHeight="1">
      <c r="A27" s="14" t="s">
        <v>5</v>
      </c>
      <c r="B27" s="20"/>
      <c r="C27" s="27"/>
      <c r="D27" s="35"/>
      <c r="E27" s="27"/>
      <c r="F27" s="51">
        <f>計算用!J19</f>
        <v>0</v>
      </c>
    </row>
    <row r="28" spans="1:6" ht="24" customHeight="1">
      <c r="A28" s="14" t="s">
        <v>17</v>
      </c>
      <c r="B28" s="20"/>
      <c r="C28" s="27"/>
      <c r="D28" s="35"/>
      <c r="E28" s="27"/>
      <c r="F28" s="51">
        <f>計算用!J21</f>
        <v>0</v>
      </c>
    </row>
    <row r="29" spans="1:6" ht="24" customHeight="1">
      <c r="B29" s="21"/>
      <c r="C29" s="28"/>
      <c r="D29" s="28"/>
      <c r="E29" s="28"/>
      <c r="F29" s="52"/>
    </row>
    <row r="30" spans="1:6">
      <c r="F30" s="53"/>
    </row>
    <row r="31" spans="1:6">
      <c r="F31" s="53"/>
    </row>
    <row r="33" spans="1:12" ht="24">
      <c r="A33" s="6" t="s">
        <v>32</v>
      </c>
    </row>
    <row r="34" spans="1:12" ht="19.5" customHeight="1">
      <c r="A34" s="6"/>
    </row>
    <row r="35" spans="1:12" ht="24">
      <c r="A35" s="6"/>
    </row>
    <row r="36" spans="1:12" ht="43.5" customHeight="1">
      <c r="B36" s="22"/>
      <c r="C36" s="29" t="s">
        <v>0</v>
      </c>
      <c r="D36" s="36" t="s">
        <v>30</v>
      </c>
      <c r="E36" s="42" t="s">
        <v>20</v>
      </c>
      <c r="F36" s="54" t="s">
        <v>88</v>
      </c>
    </row>
    <row r="37" spans="1:12" ht="24.75" customHeight="1">
      <c r="B37" s="14" t="s">
        <v>19</v>
      </c>
      <c r="C37" s="30">
        <f>計算用!H27</f>
        <v>0</v>
      </c>
      <c r="D37" s="37">
        <f>計算用!I27</f>
        <v>0</v>
      </c>
      <c r="E37" s="43">
        <f>計算用!J27</f>
        <v>0</v>
      </c>
      <c r="F37" s="55">
        <f>計算用!K27</f>
        <v>0</v>
      </c>
      <c r="H37" s="11" t="s">
        <v>78</v>
      </c>
    </row>
    <row r="38" spans="1:12" ht="24.75" customHeight="1">
      <c r="B38" s="14" t="s">
        <v>16</v>
      </c>
      <c r="C38" s="30">
        <f>計算用!H28</f>
        <v>0</v>
      </c>
      <c r="D38" s="37">
        <f>計算用!I28</f>
        <v>0</v>
      </c>
      <c r="E38" s="43">
        <f>計算用!J28</f>
        <v>0</v>
      </c>
      <c r="F38" s="55">
        <f>計算用!K28</f>
        <v>0</v>
      </c>
      <c r="H38" s="61"/>
      <c r="I38" s="62" t="s">
        <v>0</v>
      </c>
      <c r="J38" s="64" t="s">
        <v>30</v>
      </c>
      <c r="K38" s="66" t="s">
        <v>20</v>
      </c>
      <c r="L38" s="68" t="s">
        <v>85</v>
      </c>
    </row>
    <row r="39" spans="1:12" ht="24.75" customHeight="1">
      <c r="B39" s="14" t="s">
        <v>28</v>
      </c>
      <c r="C39" s="30">
        <f>計算用!H29</f>
        <v>0</v>
      </c>
      <c r="D39" s="37">
        <f>計算用!I29</f>
        <v>0</v>
      </c>
      <c r="E39" s="43">
        <f>計算用!J29</f>
        <v>0</v>
      </c>
      <c r="F39" s="55">
        <f>計算用!K29</f>
        <v>0</v>
      </c>
      <c r="H39" s="14" t="s">
        <v>49</v>
      </c>
      <c r="I39" s="63">
        <v>7.5999999999999998e-002</v>
      </c>
      <c r="J39" s="65">
        <v>2.7e-002</v>
      </c>
      <c r="K39" s="67">
        <v>2.3e-002</v>
      </c>
      <c r="L39" s="69">
        <v>3.0000000000000001e-003</v>
      </c>
    </row>
    <row r="40" spans="1:12" ht="24.75" customHeight="1">
      <c r="B40" s="23" t="s">
        <v>31</v>
      </c>
      <c r="C40" s="31">
        <f>計算用!H30</f>
        <v>0</v>
      </c>
      <c r="D40" s="38">
        <f>計算用!I30</f>
        <v>0</v>
      </c>
      <c r="E40" s="44">
        <f>計算用!J30</f>
        <v>0</v>
      </c>
      <c r="F40" s="56">
        <f>計算用!K30</f>
        <v>0</v>
      </c>
      <c r="H40" s="14" t="s">
        <v>42</v>
      </c>
      <c r="I40" s="30">
        <v>27600</v>
      </c>
      <c r="J40" s="37">
        <v>9800</v>
      </c>
      <c r="K40" s="43">
        <v>11600</v>
      </c>
      <c r="L40" s="55">
        <v>1300</v>
      </c>
    </row>
    <row r="41" spans="1:12" ht="24.75" customHeight="1">
      <c r="B41" s="24" t="s">
        <v>34</v>
      </c>
      <c r="C41" s="32">
        <f>計算用!H31</f>
        <v>0</v>
      </c>
      <c r="D41" s="39">
        <f>計算用!I31</f>
        <v>0</v>
      </c>
      <c r="E41" s="45">
        <f>計算用!J31</f>
        <v>0</v>
      </c>
      <c r="F41" s="57">
        <f>計算用!K31</f>
        <v>0</v>
      </c>
      <c r="H41" s="14" t="s">
        <v>51</v>
      </c>
      <c r="I41" s="30">
        <v>30000</v>
      </c>
      <c r="J41" s="37">
        <v>8500</v>
      </c>
      <c r="K41" s="43">
        <v>6000</v>
      </c>
      <c r="L41" s="55">
        <v>800</v>
      </c>
    </row>
    <row r="42" spans="1:12" ht="24.75" customHeight="1">
      <c r="B42" s="14" t="s">
        <v>7</v>
      </c>
      <c r="C42" s="30">
        <f>計算用!H32</f>
        <v>0</v>
      </c>
      <c r="D42" s="37">
        <f>計算用!I32</f>
        <v>0</v>
      </c>
      <c r="E42" s="46">
        <f>計算用!J32</f>
        <v>0</v>
      </c>
      <c r="F42" s="56">
        <f>計算用!K32</f>
        <v>0</v>
      </c>
      <c r="H42" s="14" t="s">
        <v>52</v>
      </c>
      <c r="I42" s="30">
        <v>660000</v>
      </c>
      <c r="J42" s="37">
        <v>260000</v>
      </c>
      <c r="K42" s="43">
        <v>170000</v>
      </c>
      <c r="L42" s="55">
        <v>30000</v>
      </c>
    </row>
    <row r="43" spans="1:12" ht="24.75" customHeight="1">
      <c r="E43" s="47" t="s">
        <v>54</v>
      </c>
      <c r="F43" s="58"/>
    </row>
    <row r="44" spans="1:12" ht="24.75" customHeight="1">
      <c r="E44" s="48">
        <f>計算用!K33</f>
        <v>0</v>
      </c>
      <c r="F44" s="59"/>
    </row>
    <row r="45" spans="1:12" ht="24.75" customHeight="1">
      <c r="E45" s="49" t="s">
        <v>39</v>
      </c>
      <c r="F45" s="60">
        <f>計算用!K34</f>
        <v>0</v>
      </c>
    </row>
    <row r="46" spans="1:12" ht="23.25" customHeight="1"/>
  </sheetData>
  <sheetProtection password="DFB9" sheet="1" objects="1" scenarios="1"/>
  <mergeCells count="3">
    <mergeCell ref="E43:F43"/>
    <mergeCell ref="E44:F44"/>
    <mergeCell ref="B2:E3"/>
  </mergeCells>
  <phoneticPr fontId="1"/>
  <conditionalFormatting sqref="B22:E22 C23:C28">
    <cfRule type="expression" dxfId="11" priority="1">
      <formula>IF($B$7&gt;=4,TRUE,FALSE)</formula>
    </cfRule>
  </conditionalFormatting>
  <conditionalFormatting sqref="B19:E19">
    <cfRule type="expression" dxfId="10" priority="12">
      <formula>IF($B$7&gt;=1,TRUE,FALSE)</formula>
    </cfRule>
    <cfRule type="expression" dxfId="9" priority="14">
      <formula>IF($B$7&lt;=1,TRUE,FALSE)</formula>
    </cfRule>
  </conditionalFormatting>
  <conditionalFormatting sqref="B20:E20">
    <cfRule type="expression" dxfId="8" priority="11">
      <formula>IF($B$7&gt;=2,TRUE,FALSE)</formula>
    </cfRule>
  </conditionalFormatting>
  <conditionalFormatting sqref="B21:E21">
    <cfRule type="expression" dxfId="7" priority="9">
      <formula>IF($B$7&gt;=3,TRUE,FALSE)</formula>
    </cfRule>
    <cfRule type="expression" dxfId="6" priority="10">
      <formula>IF($B$7&gt;=3,TRUE,FALSE)</formula>
    </cfRule>
  </conditionalFormatting>
  <conditionalFormatting sqref="D23:E23 B23">
    <cfRule type="expression" dxfId="5" priority="7">
      <formula>IF($B$7&gt;=5,TRUE,FALSE)</formula>
    </cfRule>
  </conditionalFormatting>
  <conditionalFormatting sqref="D24:E24 B24">
    <cfRule type="expression" dxfId="4" priority="6">
      <formula>IF($B$7&gt;=6,TRUE,FALSE)</formula>
    </cfRule>
  </conditionalFormatting>
  <conditionalFormatting sqref="D25:E25 B25">
    <cfRule type="expression" dxfId="3" priority="5">
      <formula>IF($B$7&gt;=7,TRUE,FALSE)</formula>
    </cfRule>
  </conditionalFormatting>
  <conditionalFormatting sqref="D26:E26 B26">
    <cfRule type="expression" dxfId="2" priority="4">
      <formula>IF($B$7&gt;=8,TRUE,FALSE)</formula>
    </cfRule>
  </conditionalFormatting>
  <conditionalFormatting sqref="D27:E27 B27">
    <cfRule type="expression" dxfId="1" priority="3">
      <formula>IF($B$7&gt;=9,TRUE,FALSE)</formula>
    </cfRule>
  </conditionalFormatting>
  <conditionalFormatting sqref="D28:E28 B28">
    <cfRule type="expression" dxfId="0" priority="2">
      <formula>IF($B$7&gt;=10,TRUE,FALSE)</formula>
    </cfRule>
  </conditionalFormatting>
  <dataValidations count="1">
    <dataValidation type="list" allowBlank="1" showDropDown="0" showInputMessage="1" showErrorMessage="1" sqref="B7">
      <formula1>"1,2,3,4,5,6,7,8,9,10"</formula1>
    </dataValidation>
  </dataValidations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35"/>
  <sheetViews>
    <sheetView topLeftCell="A13" workbookViewId="0">
      <selection activeCell="H29" sqref="H29"/>
    </sheetView>
  </sheetViews>
  <sheetFormatPr defaultRowHeight="18.75"/>
  <cols>
    <col min="1" max="1" width="10.25" customWidth="1"/>
    <col min="2" max="8" width="14.625" customWidth="1"/>
    <col min="9" max="9" width="14.625" style="70" customWidth="1"/>
    <col min="10" max="10" width="14.625" customWidth="1"/>
    <col min="11" max="11" width="21.375" customWidth="1"/>
    <col min="12" max="12" width="11.375" bestFit="1" customWidth="1"/>
  </cols>
  <sheetData>
    <row r="1" spans="1:12">
      <c r="G1" s="88"/>
    </row>
    <row r="2" spans="1:12">
      <c r="B2" s="71" t="s">
        <v>37</v>
      </c>
      <c r="C2" s="79"/>
      <c r="D2" s="84" t="s">
        <v>4</v>
      </c>
      <c r="E2" s="61"/>
      <c r="F2" s="85" t="s">
        <v>45</v>
      </c>
      <c r="G2" s="85" t="s">
        <v>40</v>
      </c>
      <c r="H2" s="96"/>
      <c r="I2" s="102" t="s">
        <v>41</v>
      </c>
      <c r="J2" s="61" t="s">
        <v>44</v>
      </c>
      <c r="K2" t="s">
        <v>9</v>
      </c>
      <c r="L2" t="s">
        <v>57</v>
      </c>
    </row>
    <row r="3" spans="1:12">
      <c r="A3" s="71" t="s">
        <v>3</v>
      </c>
      <c r="B3" s="75">
        <f>IF(記入用!C19&lt;=650999,0,IF(記入用!C19&lt;=1899999,記入用!C19-650000))</f>
        <v>0</v>
      </c>
      <c r="C3" s="80">
        <f>MAX(B3,B4)</f>
        <v>0</v>
      </c>
      <c r="D3" s="75">
        <f>IF(記入用!D19&lt;=600000,0,IF(記入用!D19&lt;=1299999,記入用!D19-600000,IF(記入用!D19&lt;=4099999,記入用!D19*0.75-275000,IF(記入用!D19&lt;=7699999,記入用!D19*0.85-685000,IF(記入用!D19&lt;=9999999,記入用!D19*0.95-1455000,IF(記入用!D19&gt;=10000000,記入用!D19-1955000))))))</f>
        <v>0</v>
      </c>
      <c r="E3" s="82">
        <f>IF(記入用!B19&lt;=64,計算用!D3,計算用!D4)</f>
        <v>0</v>
      </c>
      <c r="F3" s="86">
        <f>記入用!E19</f>
        <v>0</v>
      </c>
      <c r="G3" s="89">
        <f>MIN(C3,100000)</f>
        <v>0</v>
      </c>
      <c r="H3" s="97">
        <f>MAX(G3+G4-100000,0)</f>
        <v>0</v>
      </c>
      <c r="I3" s="103">
        <v>430000</v>
      </c>
      <c r="J3" s="105">
        <f>MAX(C3+E3+F3-H3-I3,0)</f>
        <v>0</v>
      </c>
      <c r="K3" s="70" t="str">
        <f>IF(AND(記入用!B19&gt;=40,記入用!B19&lt;65),(計算用!J3),"")</f>
        <v/>
      </c>
      <c r="L3" s="107" t="str">
        <f>IF(AND(記入用!B19&gt;=18,記入用!B19&lt;300),(計算用!J3),"")</f>
        <v/>
      </c>
    </row>
    <row r="4" spans="1:12">
      <c r="A4" s="72"/>
      <c r="B4" s="76">
        <f>IF(記入用!C19&lt;=1899999,0,(IF(記入用!C19&lt;=3599999,ROUNDDOWN(記入用!C19/4,-3)*4*0.7-80000,IF(記入用!C19&lt;=6599999,ROUNDDOWN(記入用!C19/4,-3)*4*0.8-440000,IF(記入用!C19&lt;=8499999,記入用!C19*0.9-1100000,IF(記入用!C19&gt;=8500000,記入用!C19-1950000,))))))</f>
        <v>0</v>
      </c>
      <c r="C4" s="81"/>
      <c r="D4" s="76">
        <f>IF(記入用!D19&lt;=1100000,0,IF(記入用!D19&lt;=3299999,記入用!D19-1100000,IF(記入用!D19&lt;=4099999,記入用!D19*0.75-275000,IF(記入用!D19&lt;=7699999,記入用!D19*0.85-685000,IF(記入用!D19&lt;=9999999,記入用!D19*0.95-1455000,IF(記入用!D19&gt;=1000000,記入用!D19-1955000))))))</f>
        <v>0</v>
      </c>
      <c r="E4" s="83"/>
      <c r="F4" s="87"/>
      <c r="G4" s="90">
        <f>MIN(E3,100000)</f>
        <v>0</v>
      </c>
      <c r="H4" s="98"/>
      <c r="I4" s="103"/>
      <c r="J4" s="105"/>
      <c r="K4" s="70"/>
      <c r="L4" s="107"/>
    </row>
    <row r="5" spans="1:12">
      <c r="A5" s="71" t="s">
        <v>10</v>
      </c>
      <c r="B5" s="75">
        <f>IF(記入用!C20&lt;=650999,0,IF(記入用!C20&lt;=1899999,記入用!C20-650000))</f>
        <v>0</v>
      </c>
      <c r="C5" s="82">
        <f>MAX(B5,B6)</f>
        <v>0</v>
      </c>
      <c r="D5" s="75">
        <f>IF(記入用!D20&lt;=600000,0,IF(記入用!D20&lt;=1299999,記入用!D20-600000,IF(記入用!D20&lt;=4099999,記入用!D20*0.75-275000,IF(記入用!D20&lt;=7699999,記入用!D20*0.85-685000,IF(記入用!D20&lt;=9999999,記入用!D20*0.95-1455000,IF(記入用!D20&gt;=10000000,記入用!D20-1955000))))))</f>
        <v>0</v>
      </c>
      <c r="E5" s="82">
        <f>IF(記入用!B20&lt;=64,計算用!D5,計算用!D6)</f>
        <v>0</v>
      </c>
      <c r="F5" s="86">
        <f>記入用!E20</f>
        <v>0</v>
      </c>
      <c r="G5" s="89">
        <f>MIN(C5,100000)</f>
        <v>0</v>
      </c>
      <c r="H5" s="97">
        <f>MAX(G5+G6-100000,0)</f>
        <v>0</v>
      </c>
      <c r="I5" s="103">
        <v>430000</v>
      </c>
      <c r="J5" s="105">
        <f>MAX(C5+E5+F5-H5-I5,0)</f>
        <v>0</v>
      </c>
      <c r="K5" s="70" t="str">
        <f>IF(AND(記入用!B20&gt;=40,記入用!B20&lt;65),(計算用!J5),"")</f>
        <v/>
      </c>
      <c r="L5" s="107" t="str">
        <f>IF(AND(記入用!B20&gt;=18,記入用!B20&lt;300),(計算用!J5),"")</f>
        <v/>
      </c>
    </row>
    <row r="6" spans="1:12">
      <c r="A6" s="72"/>
      <c r="B6" s="76">
        <f>IF(記入用!C20&lt;=1899999,0,(IF(記入用!C20&lt;=3599999,ROUNDDOWN(記入用!C20/4,-3)*4*0.7-80000,IF(記入用!C20&lt;=6599999,ROUNDDOWN(記入用!C20/4,-3)*4*0.8-440000,IF(記入用!C20&lt;=8499999,記入用!C20*0.9-1100000,IF(記入用!C20&gt;=8500000,記入用!C20-1950000,))))))</f>
        <v>0</v>
      </c>
      <c r="C6" s="83"/>
      <c r="D6" s="76">
        <f>IF(記入用!D20&lt;=1100000,0,IF(記入用!D20&lt;=3299999,記入用!D20-1100000,IF(記入用!D20&lt;=4099999,記入用!D20*0.75-275000,IF(記入用!D20&lt;=7699999,記入用!D20*0.85-685000,IF(記入用!D20&lt;=9999999,記入用!D20*0.95-1455000,IF(記入用!D20&gt;=1000000,記入用!D20-1955000))))))</f>
        <v>0</v>
      </c>
      <c r="E6" s="83"/>
      <c r="F6" s="87"/>
      <c r="G6" s="90">
        <f>MIN(E5,100000)</f>
        <v>0</v>
      </c>
      <c r="H6" s="98"/>
      <c r="I6" s="103"/>
      <c r="J6" s="105"/>
      <c r="K6" s="70"/>
      <c r="L6" s="107"/>
    </row>
    <row r="7" spans="1:12">
      <c r="A7" s="71" t="s">
        <v>6</v>
      </c>
      <c r="B7" s="75">
        <f>IF(記入用!C21&lt;=650999,0,IF(記入用!C21&lt;=1899999,記入用!C21-650000))</f>
        <v>0</v>
      </c>
      <c r="C7" s="82">
        <f>MAX(B7,B8)</f>
        <v>0</v>
      </c>
      <c r="D7" s="75">
        <f>IF(記入用!D21&lt;=600000,0,IF(記入用!D21&lt;=1299999,記入用!D21-600000,IF(記入用!D21&lt;=4099999,記入用!D21*0.75-275000,IF(記入用!D21&lt;=7699999,記入用!D21*0.85-685000,IF(記入用!D21&lt;=9999999,記入用!D21*0.95-1455000,IF(記入用!D21&gt;=10000000,記入用!D21-1955000))))))</f>
        <v>0</v>
      </c>
      <c r="E7" s="82">
        <f>IF(記入用!B21&lt;=64,計算用!D7,計算用!D8)</f>
        <v>0</v>
      </c>
      <c r="F7" s="86">
        <f>記入用!E21</f>
        <v>0</v>
      </c>
      <c r="G7" s="89">
        <f>MIN(C7,100000)</f>
        <v>0</v>
      </c>
      <c r="H7" s="97">
        <f>MAX(G7+G8-100000,0)</f>
        <v>0</v>
      </c>
      <c r="I7" s="103">
        <v>430000</v>
      </c>
      <c r="J7" s="105">
        <f>MAX(C7+E7+F7-H7-I7,0)</f>
        <v>0</v>
      </c>
      <c r="K7" s="70" t="str">
        <f>IF(AND(記入用!B21&gt;=40,記入用!B21&lt;65),(計算用!J7),"")</f>
        <v/>
      </c>
      <c r="L7" s="107" t="str">
        <f>IF(AND(記入用!B21&gt;=18,記入用!B21&lt;300),(計算用!J7),"")</f>
        <v/>
      </c>
    </row>
    <row r="8" spans="1:12">
      <c r="A8" s="72"/>
      <c r="B8" s="76">
        <f>IF(記入用!C21&lt;=1899999,0,(IF(記入用!C21&lt;=3599999,ROUNDDOWN(記入用!C21/4,-3)*4*0.7-80000,IF(記入用!C21&lt;=6599999,ROUNDDOWN(記入用!C21/4,-3)*4*0.8-440000,IF(記入用!C21&lt;=8499999,記入用!C21*0.9-1100000,IF(記入用!C21&gt;=8500000,記入用!C21-1950000,))))))</f>
        <v>0</v>
      </c>
      <c r="C8" s="83"/>
      <c r="D8" s="76">
        <f>IF(記入用!D21&lt;=1100000,0,IF(記入用!D21&lt;=3299999,記入用!D21-1100000,IF(記入用!D21&lt;=4099999,記入用!D21*0.75-275000,IF(記入用!D21&lt;=7699999,記入用!D21*0.85-685000,IF(記入用!D21&lt;=9999999,記入用!D21*0.95-1455000,IF(記入用!D21&gt;=1000000,記入用!D21-1955000))))))</f>
        <v>0</v>
      </c>
      <c r="E8" s="83"/>
      <c r="F8" s="87"/>
      <c r="G8" s="90">
        <f>MIN(E7,100000)</f>
        <v>0</v>
      </c>
      <c r="H8" s="98"/>
      <c r="I8" s="103"/>
      <c r="J8" s="105"/>
      <c r="K8" s="70"/>
      <c r="L8" s="107"/>
    </row>
    <row r="9" spans="1:12">
      <c r="A9" s="71" t="s">
        <v>13</v>
      </c>
      <c r="B9" s="75">
        <f>IF(記入用!C22&lt;=650999,0,IF(記入用!C22&lt;=1899999,記入用!C22-650000))</f>
        <v>0</v>
      </c>
      <c r="C9" s="82">
        <f>MAX(B9,B10)</f>
        <v>0</v>
      </c>
      <c r="D9" s="75">
        <f>IF(記入用!D22&lt;=600000,0,IF(記入用!D22&lt;=1299999,記入用!D22-600000,IF(記入用!D22&lt;=4099999,記入用!D22*0.75-275000,IF(記入用!D22&lt;=7699999,記入用!D22*0.85-685000,IF(記入用!D22&lt;=9999999,記入用!D22*0.95-1455000,IF(記入用!D22&gt;=10000000,記入用!D22-1955000))))))</f>
        <v>0</v>
      </c>
      <c r="E9" s="82">
        <f>IF(記入用!B22&lt;=64,計算用!D9,計算用!D10)</f>
        <v>0</v>
      </c>
      <c r="F9" s="86">
        <f>記入用!E22</f>
        <v>0</v>
      </c>
      <c r="G9" s="89">
        <f>MIN(C9,100000)</f>
        <v>0</v>
      </c>
      <c r="H9" s="97">
        <f>MAX(G9+G10-100000,0)</f>
        <v>0</v>
      </c>
      <c r="I9" s="103">
        <v>430000</v>
      </c>
      <c r="J9" s="105">
        <f>MAX(C9+E9+F9-H9-I9,0)</f>
        <v>0</v>
      </c>
      <c r="K9" s="70" t="str">
        <f>IF(AND(記入用!B22&gt;=40,記入用!B22&lt;65),(計算用!J9),"")</f>
        <v/>
      </c>
      <c r="L9" s="107" t="str">
        <f>IF(AND(記入用!B22&gt;=18,記入用!B22&lt;300),(計算用!J9),"")</f>
        <v/>
      </c>
    </row>
    <row r="10" spans="1:12">
      <c r="A10" s="72"/>
      <c r="B10" s="76">
        <f>IF(記入用!C22&lt;=1899999,0,(IF(記入用!C22&lt;=3599999,ROUNDDOWN(記入用!C22/4,-3)*4*0.7-80000,IF(記入用!C22&lt;=6599999,ROUNDDOWN(記入用!C22/4,-3)*4*0.8-440000,IF(記入用!C22&lt;=8499999,記入用!C22*0.9-1100000,IF(記入用!C22&gt;=8500000,記入用!C22-1950000,))))))</f>
        <v>0</v>
      </c>
      <c r="C10" s="83"/>
      <c r="D10" s="76">
        <f>IF(記入用!D22&lt;=1100000,0,IF(記入用!D22&lt;=3299999,記入用!D22-1100000,IF(記入用!D22&lt;=4099999,記入用!D22*0.75-275000,IF(記入用!D22&lt;=7699999,記入用!D22*0.85-685000,IF(記入用!D22&lt;=9999999,記入用!D22*0.95-1455000,IF(記入用!D22&gt;=1000000,記入用!D22-1955000))))))</f>
        <v>0</v>
      </c>
      <c r="E10" s="83"/>
      <c r="F10" s="87"/>
      <c r="G10" s="90">
        <f>MIN(E9,100000)</f>
        <v>0</v>
      </c>
      <c r="H10" s="98"/>
      <c r="I10" s="103"/>
      <c r="J10" s="105"/>
      <c r="K10" s="70"/>
      <c r="L10" s="107"/>
    </row>
    <row r="11" spans="1:12">
      <c r="A11" s="71" t="s">
        <v>14</v>
      </c>
      <c r="B11" s="75">
        <f>IF(記入用!C23&lt;=650999,0,IF(記入用!C23&lt;=1899999,記入用!C23-650000))</f>
        <v>0</v>
      </c>
      <c r="C11" s="82">
        <f>MAX(B11,B12)</f>
        <v>0</v>
      </c>
      <c r="D11" s="75">
        <f>IF(記入用!D23&lt;=600000,0,IF(記入用!D23&lt;=1299999,記入用!D23-600000,IF(記入用!D23&lt;=4099999,記入用!D23*0.75-275000,IF(記入用!D23&lt;=7699999,記入用!D23*0.85-685000,IF(記入用!D23&lt;=9999999,記入用!D23*0.95-1455000,IF(記入用!D23&gt;=10000000,記入用!D23-1955000))))))</f>
        <v>0</v>
      </c>
      <c r="E11" s="82">
        <f>IF(記入用!B23&lt;=64,計算用!D11,計算用!D12)</f>
        <v>0</v>
      </c>
      <c r="F11" s="86">
        <f>記入用!E23</f>
        <v>0</v>
      </c>
      <c r="G11" s="89">
        <f>MIN(C11,100000)</f>
        <v>0</v>
      </c>
      <c r="H11" s="97">
        <f>MAX(G11+G12-100000,0)</f>
        <v>0</v>
      </c>
      <c r="I11" s="103">
        <v>430000</v>
      </c>
      <c r="J11" s="105">
        <f>MAX(C11+E11+F11-H11-I11,0)</f>
        <v>0</v>
      </c>
      <c r="K11" s="70" t="str">
        <f>IF(AND(記入用!B23&gt;=40,記入用!B23&lt;65),(計算用!J11),"")</f>
        <v/>
      </c>
      <c r="L11" s="107" t="str">
        <f>IF(AND(記入用!B23&gt;=18,記入用!B23&lt;300),(計算用!J11),"")</f>
        <v/>
      </c>
    </row>
    <row r="12" spans="1:12">
      <c r="A12" s="72"/>
      <c r="B12" s="76">
        <f>IF(記入用!C23&lt;=1899999,0,(IF(記入用!C23&lt;=3599999,ROUNDDOWN(記入用!C23/4,-3)*4*0.7-80000,IF(記入用!C23&lt;=6599999,ROUNDDOWN(記入用!C23/4,-3)*4*0.8-440000,IF(記入用!C23&lt;=8499999,記入用!C23*0.9-1100000,IF(記入用!C23&gt;=8500000,記入用!C23-1950000,))))))</f>
        <v>0</v>
      </c>
      <c r="C12" s="83"/>
      <c r="D12" s="76">
        <f>IF(記入用!D23&lt;=1100000,0,IF(記入用!D23&lt;=3299999,記入用!D23-1100000,IF(記入用!D23&lt;=4099999,記入用!D23*0.75-275000,IF(記入用!D23&lt;=7699999,記入用!D23*0.85-685000,IF(記入用!D23&lt;=9999999,記入用!D23*0.95-1455000,IF(記入用!D23&gt;=1000000,記入用!D23-1955000))))))</f>
        <v>0</v>
      </c>
      <c r="E12" s="83"/>
      <c r="F12" s="87"/>
      <c r="G12" s="90">
        <f>MIN(E11,100000)</f>
        <v>0</v>
      </c>
      <c r="H12" s="98"/>
      <c r="I12" s="103"/>
      <c r="J12" s="105"/>
      <c r="K12" s="70"/>
      <c r="L12" s="107"/>
    </row>
    <row r="13" spans="1:12">
      <c r="A13" s="71" t="s">
        <v>2</v>
      </c>
      <c r="B13" s="75">
        <f>IF(記入用!C24&lt;=650999,0,IF(記入用!C24&lt;=1899999,記入用!C24-650000))</f>
        <v>0</v>
      </c>
      <c r="C13" s="82">
        <f>MAX(B13,B14)</f>
        <v>0</v>
      </c>
      <c r="D13" s="75">
        <f>IF(記入用!D24&lt;=600000,0,IF(記入用!D24&lt;=1299999,記入用!D24-600000,IF(記入用!D24&lt;=4099999,記入用!D24*0.75-275000,IF(記入用!D24&lt;=7699999,記入用!D24*0.85-685000,IF(記入用!D24&lt;=9999999,記入用!D24*0.95-1455000,IF(記入用!D24&gt;=10000000,記入用!D24-1955000))))))</f>
        <v>0</v>
      </c>
      <c r="E13" s="82">
        <f>IF(記入用!B24&lt;=64,計算用!D13,計算用!D14)</f>
        <v>0</v>
      </c>
      <c r="F13" s="86">
        <f>記入用!E24</f>
        <v>0</v>
      </c>
      <c r="G13" s="89">
        <f>MIN(C13,100000)</f>
        <v>0</v>
      </c>
      <c r="H13" s="97">
        <f>MAX(G13+G14-100000,0)</f>
        <v>0</v>
      </c>
      <c r="I13" s="103">
        <v>430000</v>
      </c>
      <c r="J13" s="105">
        <f>MAX(C13+E13+F13-H13-I13,0)</f>
        <v>0</v>
      </c>
      <c r="K13" s="70" t="str">
        <f>IF(AND(記入用!B24&gt;=40,記入用!B24&lt;65),(計算用!J13),"")</f>
        <v/>
      </c>
      <c r="L13" s="107" t="str">
        <f>IF(AND(記入用!B24&gt;=18,記入用!B24&lt;300),(計算用!J13),"")</f>
        <v/>
      </c>
    </row>
    <row r="14" spans="1:12">
      <c r="A14" s="72"/>
      <c r="B14" s="76">
        <f>IF(記入用!C24&lt;=1899999,0,(IF(記入用!C24&lt;=3599999,ROUNDDOWN(記入用!C24/4,-3)*4*0.7-80000,IF(記入用!C24&lt;=6599999,ROUNDDOWN(記入用!C24/4,-3)*4*0.8-440000,IF(記入用!C24&lt;=8499999,記入用!C24*0.9-1100000,IF(記入用!C24&gt;=8500000,記入用!C24-1950000,))))))</f>
        <v>0</v>
      </c>
      <c r="C14" s="83"/>
      <c r="D14" s="76">
        <f>IF(記入用!D24&lt;=1100000,0,IF(記入用!D24&lt;=3299999,記入用!D24-1100000,IF(記入用!D24&lt;=4099999,記入用!D24*0.75-275000,IF(記入用!D24&lt;=7699999,記入用!D24*0.85-685000,IF(記入用!D24&lt;=9999999,記入用!D24*0.95-1455000,IF(記入用!D24&gt;=1000000,記入用!D24-1955000))))))</f>
        <v>0</v>
      </c>
      <c r="E14" s="83"/>
      <c r="F14" s="87"/>
      <c r="G14" s="90">
        <f>MIN(E13,100000)</f>
        <v>0</v>
      </c>
      <c r="H14" s="98"/>
      <c r="I14" s="103"/>
      <c r="J14" s="105"/>
      <c r="K14" s="70"/>
      <c r="L14" s="107"/>
    </row>
    <row r="15" spans="1:12">
      <c r="A15" s="71" t="s">
        <v>8</v>
      </c>
      <c r="B15" s="75">
        <f>IF(記入用!C25&lt;=650999,0,IF(記入用!C25&lt;=1899999,記入用!C25-650000))</f>
        <v>0</v>
      </c>
      <c r="C15" s="82">
        <f>MAX(B15,B16)</f>
        <v>0</v>
      </c>
      <c r="D15" s="75">
        <f>IF(記入用!D25&lt;=600000,0,IF(記入用!D25&lt;=1299999,記入用!D25-600000,IF(記入用!D25&lt;=4099999,記入用!D25*0.75-275000,IF(記入用!D25&lt;=7699999,記入用!D25*0.85-685000,IF(記入用!D25&lt;=9999999,記入用!D25*0.95-1455000,IF(記入用!D25&gt;=10000000,記入用!D25-1955000))))))</f>
        <v>0</v>
      </c>
      <c r="E15" s="82">
        <f>IF(記入用!B25&lt;=64,計算用!D15,計算用!D16)</f>
        <v>0</v>
      </c>
      <c r="F15" s="86">
        <f>記入用!E25</f>
        <v>0</v>
      </c>
      <c r="G15" s="89">
        <f>MIN(C15,100000)</f>
        <v>0</v>
      </c>
      <c r="H15" s="97">
        <f>MAX(G15+G16-100000,0)</f>
        <v>0</v>
      </c>
      <c r="I15" s="103">
        <v>430000</v>
      </c>
      <c r="J15" s="105">
        <f>MAX(C15+E15+F15-H15-I15,0)</f>
        <v>0</v>
      </c>
      <c r="K15" s="70" t="str">
        <f>IF(AND(記入用!B25&gt;=40,記入用!B25&lt;65),(計算用!J15),"")</f>
        <v/>
      </c>
      <c r="L15" s="107" t="str">
        <f>IF(AND(記入用!B25&gt;=18,記入用!B25&lt;300),(計算用!J15),"")</f>
        <v/>
      </c>
    </row>
    <row r="16" spans="1:12">
      <c r="A16" s="72"/>
      <c r="B16" s="76">
        <f>IF(記入用!C25&lt;=1899999,0,(IF(記入用!C25&lt;=3599999,ROUNDDOWN(記入用!C25/4,-3)*4*0.7-80000,IF(記入用!C25&lt;=6599999,ROUNDDOWN(記入用!C25/4,-3)*4*0.8-440000,IF(記入用!C25&lt;=8499999,記入用!C25*0.9-1100000,IF(記入用!C25&gt;=8500000,記入用!C25-1950000,))))))</f>
        <v>0</v>
      </c>
      <c r="C16" s="83"/>
      <c r="D16" s="76">
        <f>IF(記入用!D25&lt;=1100000,0,IF(記入用!D25&lt;=3299999,記入用!D25-1100000,IF(記入用!D25&lt;=4099999,記入用!D25*0.75-275000,IF(記入用!D25&lt;=7699999,記入用!D25*0.85-685000,IF(記入用!D25&lt;=9999999,記入用!D25*0.95-1455000,IF(記入用!D25&gt;=1000000,記入用!D25-1955000))))))</f>
        <v>0</v>
      </c>
      <c r="E16" s="83"/>
      <c r="F16" s="87"/>
      <c r="G16" s="90">
        <f>MIN(E15,100000)</f>
        <v>0</v>
      </c>
      <c r="H16" s="98"/>
      <c r="I16" s="103"/>
      <c r="J16" s="105"/>
      <c r="K16" s="70"/>
      <c r="L16" s="107"/>
    </row>
    <row r="17" spans="1:12">
      <c r="A17" s="71" t="s">
        <v>11</v>
      </c>
      <c r="B17" s="75">
        <f>IF(記入用!C26&lt;=650999,0,IF(記入用!C26&lt;=1899999,記入用!C26-650000))</f>
        <v>0</v>
      </c>
      <c r="C17" s="82">
        <f>MAX(B17,B18)</f>
        <v>0</v>
      </c>
      <c r="D17" s="75">
        <f>IF(記入用!D26&lt;=600000,0,IF(記入用!D26&lt;=1299999,記入用!D26-600000,IF(記入用!D26&lt;=4099999,記入用!D26*0.75-275000,IF(記入用!D26&lt;=7699999,記入用!D26*0.85-685000,IF(記入用!D26&lt;=9999999,記入用!D26*0.95-1455000,IF(記入用!D26&gt;=10000000,記入用!D26-1955000))))))</f>
        <v>0</v>
      </c>
      <c r="E17" s="82">
        <f>IF(記入用!B26&lt;=64,計算用!D17,計算用!D18)</f>
        <v>0</v>
      </c>
      <c r="F17" s="86">
        <f>記入用!E26</f>
        <v>0</v>
      </c>
      <c r="G17" s="89">
        <f>MIN(C17,100000)</f>
        <v>0</v>
      </c>
      <c r="H17" s="97">
        <f>MAX(G17+G18-100000,0)</f>
        <v>0</v>
      </c>
      <c r="I17" s="103">
        <v>430000</v>
      </c>
      <c r="J17" s="105">
        <f>MAX(C17+E17+F17-H17-I17,0)</f>
        <v>0</v>
      </c>
      <c r="K17" s="70" t="str">
        <f>IF(AND(記入用!B26&gt;=40,記入用!B26&lt;65),(計算用!J17),"")</f>
        <v/>
      </c>
      <c r="L17" s="107" t="str">
        <f>IF(AND(記入用!B26&gt;=18,記入用!B26&lt;300),(計算用!J17),"")</f>
        <v/>
      </c>
    </row>
    <row r="18" spans="1:12">
      <c r="A18" s="72"/>
      <c r="B18" s="76">
        <f>IF(記入用!C26&lt;=1899999,0,(IF(記入用!C26&lt;=3599999,ROUNDDOWN(記入用!C26/4,-3)*4*0.7-80000,IF(記入用!C26&lt;=6599999,ROUNDDOWN(記入用!C26/4,-3)*4*0.8-440000,IF(記入用!C26&lt;=8499999,記入用!C26*0.9-1100000,IF(記入用!C26&gt;=8500000,記入用!C26-1950000,))))))</f>
        <v>0</v>
      </c>
      <c r="C18" s="83"/>
      <c r="D18" s="76">
        <f>IF(記入用!D26&lt;=1100000,0,IF(記入用!D26&lt;=3299999,記入用!D26-1100000,IF(記入用!D26&lt;=4099999,記入用!D26*0.75-275000,IF(記入用!D26&lt;=7699999,記入用!D26*0.85-685000,IF(記入用!D26&lt;=9999999,記入用!D26*0.95-1455000,IF(記入用!D26&gt;=1000000,記入用!D26-1955000))))))</f>
        <v>0</v>
      </c>
      <c r="E18" s="83"/>
      <c r="F18" s="87"/>
      <c r="G18" s="90">
        <f>MIN(E17,100000)</f>
        <v>0</v>
      </c>
      <c r="H18" s="98"/>
      <c r="I18" s="103"/>
      <c r="J18" s="105"/>
      <c r="K18" s="70"/>
      <c r="L18" s="107"/>
    </row>
    <row r="19" spans="1:12">
      <c r="A19" s="71" t="s">
        <v>5</v>
      </c>
      <c r="B19" s="75">
        <f>IF(記入用!C27&lt;=650999,0,IF(記入用!C27&lt;=1899999,記入用!C27-650000))</f>
        <v>0</v>
      </c>
      <c r="C19" s="82">
        <f>MAX(B19,B20)</f>
        <v>0</v>
      </c>
      <c r="D19" s="75">
        <f>IF(記入用!D27&lt;=600000,0,IF(記入用!D27&lt;=1299999,記入用!D27-600000,IF(記入用!D27&lt;=4099999,記入用!D27*0.75-275000,IF(記入用!D27&lt;=7699999,記入用!D27*0.85-685000,IF(記入用!D27&lt;=9999999,記入用!D27*0.95-1455000,IF(記入用!D27&gt;=10000000,記入用!D27-1955000))))))</f>
        <v>0</v>
      </c>
      <c r="E19" s="82">
        <f>IF(記入用!B27&lt;=64,計算用!D19,計算用!D20)</f>
        <v>0</v>
      </c>
      <c r="F19" s="86">
        <f>記入用!E27</f>
        <v>0</v>
      </c>
      <c r="G19" s="89">
        <f>MIN(C19,100000)</f>
        <v>0</v>
      </c>
      <c r="H19" s="97">
        <f>MAX(G19+G20-100000,0)</f>
        <v>0</v>
      </c>
      <c r="I19" s="103">
        <v>430000</v>
      </c>
      <c r="J19" s="105">
        <f>MAX(C19+E19+F19-H19-I19,0)</f>
        <v>0</v>
      </c>
      <c r="K19" s="70" t="str">
        <f>IF(AND(記入用!B27&gt;=40,記入用!B27&lt;65),(計算用!J19),"")</f>
        <v/>
      </c>
      <c r="L19" s="107" t="str">
        <f>IF(AND(記入用!B27&gt;=18,記入用!B27&lt;300),(計算用!J19),"")</f>
        <v/>
      </c>
    </row>
    <row r="20" spans="1:12">
      <c r="A20" s="72"/>
      <c r="B20" s="76">
        <f>IF(記入用!C27&lt;=1899999,0,(IF(記入用!C27&lt;=3599999,ROUNDDOWN(記入用!C27/4,-3)*4*0.7-80000,IF(記入用!C27&lt;=6599999,ROUNDDOWN(記入用!C27/4,-3)*4*0.8-440000,IF(記入用!C27&lt;=8499999,記入用!C27*0.9-1100000,IF(記入用!C27&gt;=8500000,記入用!C27-1950000,))))))</f>
        <v>0</v>
      </c>
      <c r="C20" s="83"/>
      <c r="D20" s="76">
        <f>IF(記入用!D27&lt;=1100000,0,IF(記入用!D27&lt;=3299999,記入用!D27-1100000,IF(記入用!D27&lt;=4099999,記入用!D27*0.75-275000,IF(記入用!D27&lt;=7699999,記入用!D27*0.85-685000,IF(記入用!D27&lt;=9999999,記入用!D27*0.95-1455000,IF(記入用!D27&gt;=1000000,記入用!D27-1955000))))))</f>
        <v>0</v>
      </c>
      <c r="E20" s="83"/>
      <c r="F20" s="87"/>
      <c r="G20" s="90">
        <f>MIN(E19,100000)</f>
        <v>0</v>
      </c>
      <c r="H20" s="98"/>
      <c r="I20" s="103"/>
      <c r="J20" s="105"/>
      <c r="K20" s="70"/>
      <c r="L20" s="107"/>
    </row>
    <row r="21" spans="1:12">
      <c r="A21" s="71" t="s">
        <v>17</v>
      </c>
      <c r="B21" s="75">
        <f>IF(記入用!C28&lt;=650999,0,IF(記入用!C28&lt;=1899999,記入用!C28-650000))</f>
        <v>0</v>
      </c>
      <c r="C21" s="82">
        <f>MAX(B21,B22)</f>
        <v>0</v>
      </c>
      <c r="D21" s="75">
        <f>IF(記入用!D28&lt;=600000,0,IF(記入用!D28&lt;=1299999,記入用!D28-600000,IF(記入用!D28&lt;=4099999,記入用!D28*0.75-275000,IF(記入用!D28&lt;=7699999,記入用!D28*0.85-685000,IF(記入用!D28&lt;=9999999,記入用!D28*0.95-1455000,IF(記入用!D28&gt;=10000000,記入用!D28-1955000))))))</f>
        <v>0</v>
      </c>
      <c r="E21" s="82">
        <f>IF(記入用!B28&lt;=64,計算用!D21,計算用!D22)</f>
        <v>0</v>
      </c>
      <c r="F21" s="86">
        <f>記入用!E28</f>
        <v>0</v>
      </c>
      <c r="G21" s="89">
        <f>MIN(C21,100000)</f>
        <v>0</v>
      </c>
      <c r="H21" s="97">
        <f>MAX(G21+G22-100000,0)</f>
        <v>0</v>
      </c>
      <c r="I21" s="103">
        <v>430000</v>
      </c>
      <c r="J21" s="105">
        <f>MAX(C21+E21+F21-H21-I21,0)</f>
        <v>0</v>
      </c>
      <c r="K21" s="70" t="str">
        <f>IF(AND(記入用!B28&gt;=40,記入用!B28&lt;65),(計算用!J21),"")</f>
        <v/>
      </c>
      <c r="L21" s="107" t="str">
        <f>IF(AND(記入用!B28&gt;=18,記入用!B28&lt;300),(計算用!J21),"")</f>
        <v/>
      </c>
    </row>
    <row r="22" spans="1:12" ht="19.5">
      <c r="A22" s="72"/>
      <c r="B22" s="76">
        <f>IF(記入用!C28&lt;=1899999,0,(IF(記入用!C28&lt;=3599999,ROUNDDOWN(記入用!C28/4,-3)*4*0.7-80000,IF(記入用!C28&lt;=6599999,ROUNDDOWN(記入用!C28/4,-3)*4*0.8-440000,IF(記入用!C28&lt;=8499999,記入用!C28*0.9-1100000,IF(記入用!C28&gt;=8500000,記入用!C28-1950000,))))))</f>
        <v>0</v>
      </c>
      <c r="C22" s="83"/>
      <c r="D22" s="76">
        <f>IF(記入用!D28&lt;=1100000,0,IF(記入用!D28&lt;=3299999,記入用!D28-1100000,IF(記入用!D28&lt;=4099999,記入用!D28*0.75-275000,IF(記入用!D28&lt;=7699999,記入用!D28*0.85-685000,IF(記入用!D28&lt;=9999999,記入用!D28*0.95-1455000,IF(記入用!D28&gt;=1000000,記入用!D28-1955000))))))</f>
        <v>0</v>
      </c>
      <c r="E22" s="83"/>
      <c r="F22" s="87"/>
      <c r="G22" s="90">
        <f>MIN(E21,100000)</f>
        <v>0</v>
      </c>
      <c r="H22" s="98"/>
      <c r="I22" s="103"/>
      <c r="J22" s="86"/>
      <c r="K22" s="70"/>
      <c r="L22" s="107"/>
    </row>
    <row r="23" spans="1:12" ht="19.5">
      <c r="J23" s="106">
        <f>SUM(J3:J22)</f>
        <v>0</v>
      </c>
    </row>
    <row r="24" spans="1:12">
      <c r="I24" s="70" t="s">
        <v>43</v>
      </c>
      <c r="J24" s="70">
        <f>SUM(K3:K22)</f>
        <v>0</v>
      </c>
    </row>
    <row r="25" spans="1:12" ht="19.5">
      <c r="A25" t="s">
        <v>47</v>
      </c>
      <c r="I25" s="70" t="s">
        <v>89</v>
      </c>
      <c r="J25" s="107">
        <f>SUM(L3:L22)</f>
        <v>0</v>
      </c>
    </row>
    <row r="26" spans="1:12">
      <c r="A26" s="14"/>
      <c r="B26" s="77" t="s">
        <v>0</v>
      </c>
      <c r="C26" s="77" t="s">
        <v>30</v>
      </c>
      <c r="D26" s="77" t="s">
        <v>20</v>
      </c>
      <c r="E26" s="77" t="s">
        <v>86</v>
      </c>
      <c r="G26" s="91"/>
      <c r="H26" s="99" t="s">
        <v>0</v>
      </c>
      <c r="I26" s="104" t="s">
        <v>27</v>
      </c>
      <c r="J26" s="99" t="s">
        <v>36</v>
      </c>
      <c r="K26" s="108" t="s">
        <v>85</v>
      </c>
    </row>
    <row r="27" spans="1:12">
      <c r="A27" s="14" t="s">
        <v>49</v>
      </c>
      <c r="B27" s="78">
        <v>7.5999999999999998e-002</v>
      </c>
      <c r="C27" s="78">
        <v>2.7e-002</v>
      </c>
      <c r="D27" s="78">
        <v>2.3e-002</v>
      </c>
      <c r="E27" s="78">
        <v>3.0000000000000001e-003</v>
      </c>
      <c r="G27" s="92" t="s">
        <v>53</v>
      </c>
      <c r="H27" s="51">
        <f>ROUNDDOWN(J23*B27,0)</f>
        <v>0</v>
      </c>
      <c r="I27" s="51">
        <f>ROUNDDOWN(J23*C27,0)</f>
        <v>0</v>
      </c>
      <c r="J27" s="51">
        <f>ROUNDDOWN(J24*D27,0)</f>
        <v>0</v>
      </c>
      <c r="K27" s="110">
        <f>ROUNDDOWN(J25*E27,0)</f>
        <v>0</v>
      </c>
    </row>
    <row r="28" spans="1:12">
      <c r="A28" s="14" t="s">
        <v>42</v>
      </c>
      <c r="B28" s="51">
        <v>27600</v>
      </c>
      <c r="C28" s="51">
        <v>9800</v>
      </c>
      <c r="D28" s="51">
        <v>11600</v>
      </c>
      <c r="E28" s="51">
        <v>1300</v>
      </c>
      <c r="G28" s="92" t="s">
        <v>48</v>
      </c>
      <c r="H28" s="51">
        <f>SUM((記入用!B7-計算用!B34)*記入用!I40,計算用!B34*記入用!I40/2)</f>
        <v>0</v>
      </c>
      <c r="I28" s="51">
        <f>SUM((記入用!B7-計算用!B34)*記入用!J40,計算用!B34*記入用!J40/2)</f>
        <v>0</v>
      </c>
      <c r="J28" s="51">
        <f>計算用!B33*記入用!K40</f>
        <v>0</v>
      </c>
      <c r="K28" s="109">
        <f>計算用!B35*記入用!L40</f>
        <v>0</v>
      </c>
    </row>
    <row r="29" spans="1:12">
      <c r="A29" s="14" t="s">
        <v>51</v>
      </c>
      <c r="B29" s="51">
        <v>30000</v>
      </c>
      <c r="C29" s="51">
        <v>8500</v>
      </c>
      <c r="D29" s="51">
        <v>6000</v>
      </c>
      <c r="E29" s="51">
        <v>800</v>
      </c>
      <c r="G29" s="92" t="s">
        <v>12</v>
      </c>
      <c r="H29" s="51">
        <f>IF(記入用!B7&gt;0,計算用!B29,0)</f>
        <v>0</v>
      </c>
      <c r="I29" s="51">
        <f>IF(記入用!B7&gt;0,計算用!C29,0)</f>
        <v>0</v>
      </c>
      <c r="J29" s="51">
        <f>IF(計算用!B33&gt;0,計算用!D29,0)</f>
        <v>0</v>
      </c>
      <c r="K29" s="110">
        <f>IF(記入用!B7&gt;0,E29,0)</f>
        <v>0</v>
      </c>
    </row>
    <row r="30" spans="1:12" ht="19.5">
      <c r="A30" s="14" t="s">
        <v>52</v>
      </c>
      <c r="B30" s="51">
        <v>670000</v>
      </c>
      <c r="C30" s="51">
        <v>260000</v>
      </c>
      <c r="D30" s="51">
        <v>170000</v>
      </c>
      <c r="E30" s="51">
        <v>30000</v>
      </c>
      <c r="G30" s="93" t="s">
        <v>31</v>
      </c>
      <c r="H30" s="100">
        <f>SUM(H27:H29)</f>
        <v>0</v>
      </c>
      <c r="I30" s="100">
        <f>SUM(I27:I29)</f>
        <v>0</v>
      </c>
      <c r="J30" s="100">
        <f>SUM(J27:J29)</f>
        <v>0</v>
      </c>
      <c r="K30" s="110">
        <f>SUM(K27:K29)</f>
        <v>0</v>
      </c>
    </row>
    <row r="31" spans="1:12" ht="19.5">
      <c r="G31" s="94" t="s">
        <v>34</v>
      </c>
      <c r="H31" s="90">
        <f>ROUNDDOWN(H30,-2)</f>
        <v>0</v>
      </c>
      <c r="I31" s="90">
        <f>ROUNDDOWN(I30,-2)</f>
        <v>0</v>
      </c>
      <c r="J31" s="90">
        <f>ROUNDDOWN(J30,-2)</f>
        <v>0</v>
      </c>
      <c r="K31" s="111">
        <f>ROUNDDOWN(K30,-2)</f>
        <v>0</v>
      </c>
    </row>
    <row r="32" spans="1:12" ht="19.5">
      <c r="G32" s="95" t="s">
        <v>7</v>
      </c>
      <c r="H32" s="101">
        <f>MIN(H31,B30)</f>
        <v>0</v>
      </c>
      <c r="I32" s="101">
        <f>MIN(I31,C30)</f>
        <v>0</v>
      </c>
      <c r="J32" s="101">
        <f>MIN(J31,D30)</f>
        <v>0</v>
      </c>
      <c r="K32" s="112">
        <f>MIN(K31,E30)</f>
        <v>0</v>
      </c>
    </row>
    <row r="33" spans="1:11" ht="24" customHeight="1">
      <c r="A33" s="73" t="s">
        <v>25</v>
      </c>
      <c r="B33" s="61">
        <f>COUNTIFS(記入用!B19:B28,"&gt;=40",記入用!B19:B28,"&lt;65")</f>
        <v>0</v>
      </c>
      <c r="K33" s="113">
        <f>SUM(H32,I32,J32,K32)</f>
        <v>0</v>
      </c>
    </row>
    <row r="34" spans="1:11" ht="24" customHeight="1">
      <c r="A34" s="14" t="s">
        <v>26</v>
      </c>
      <c r="B34" s="61">
        <f>COUNTIFS(記入用!B19:B28,"&gt;=0",記入用!B19:B28,"&lt;=5")</f>
        <v>0</v>
      </c>
      <c r="J34" t="s">
        <v>39</v>
      </c>
      <c r="K34" s="70">
        <f>ROUNDDOWN(K33/12,0)</f>
        <v>0</v>
      </c>
    </row>
    <row r="35" spans="1:11">
      <c r="A35" s="74" t="s">
        <v>87</v>
      </c>
      <c r="B35" s="61">
        <f>COUNTIF(記入用!B19:B28,"&gt;=18")</f>
        <v>0</v>
      </c>
    </row>
  </sheetData>
  <mergeCells count="73">
    <mergeCell ref="B2:C2"/>
    <mergeCell ref="D2:E2"/>
    <mergeCell ref="G2:H2"/>
    <mergeCell ref="A3:A4"/>
    <mergeCell ref="C3:C4"/>
    <mergeCell ref="E3:E4"/>
    <mergeCell ref="F3:F4"/>
    <mergeCell ref="H3:H4"/>
    <mergeCell ref="I3:I4"/>
    <mergeCell ref="J3:J4"/>
    <mergeCell ref="A5:A6"/>
    <mergeCell ref="C5:C6"/>
    <mergeCell ref="E5:E6"/>
    <mergeCell ref="F5:F6"/>
    <mergeCell ref="H5:H6"/>
    <mergeCell ref="I5:I6"/>
    <mergeCell ref="J5:J6"/>
    <mergeCell ref="A7:A8"/>
    <mergeCell ref="C7:C8"/>
    <mergeCell ref="E7:E8"/>
    <mergeCell ref="F7:F8"/>
    <mergeCell ref="H7:H8"/>
    <mergeCell ref="I7:I8"/>
    <mergeCell ref="J7:J8"/>
    <mergeCell ref="A9:A10"/>
    <mergeCell ref="C9:C10"/>
    <mergeCell ref="E9:E10"/>
    <mergeCell ref="F9:F10"/>
    <mergeCell ref="H9:H10"/>
    <mergeCell ref="I9:I10"/>
    <mergeCell ref="J9:J10"/>
    <mergeCell ref="A11:A12"/>
    <mergeCell ref="C11:C12"/>
    <mergeCell ref="E11:E12"/>
    <mergeCell ref="F11:F12"/>
    <mergeCell ref="H11:H12"/>
    <mergeCell ref="I11:I12"/>
    <mergeCell ref="J11:J12"/>
    <mergeCell ref="A13:A14"/>
    <mergeCell ref="C13:C14"/>
    <mergeCell ref="E13:E14"/>
    <mergeCell ref="F13:F14"/>
    <mergeCell ref="H13:H14"/>
    <mergeCell ref="I13:I14"/>
    <mergeCell ref="J13:J14"/>
    <mergeCell ref="A15:A16"/>
    <mergeCell ref="C15:C16"/>
    <mergeCell ref="E15:E16"/>
    <mergeCell ref="F15:F16"/>
    <mergeCell ref="H15:H16"/>
    <mergeCell ref="I15:I16"/>
    <mergeCell ref="J15:J16"/>
    <mergeCell ref="A17:A18"/>
    <mergeCell ref="C17:C18"/>
    <mergeCell ref="E17:E18"/>
    <mergeCell ref="F17:F18"/>
    <mergeCell ref="H17:H18"/>
    <mergeCell ref="I17:I18"/>
    <mergeCell ref="J17:J18"/>
    <mergeCell ref="A19:A20"/>
    <mergeCell ref="C19:C20"/>
    <mergeCell ref="E19:E20"/>
    <mergeCell ref="F19:F20"/>
    <mergeCell ref="H19:H20"/>
    <mergeCell ref="I19:I20"/>
    <mergeCell ref="J19:J20"/>
    <mergeCell ref="A21:A22"/>
    <mergeCell ref="C21:C22"/>
    <mergeCell ref="E21:E22"/>
    <mergeCell ref="F21:F22"/>
    <mergeCell ref="H21:H22"/>
    <mergeCell ref="I21:I22"/>
    <mergeCell ref="J21:J22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注意事項</vt:lpstr>
      <vt:lpstr>記入用</vt:lpstr>
      <vt:lpstr>計算用</vt:lpstr>
    </vt:vector>
  </TitlesOfParts>
  <Company>みどり市役所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みどり市役所</dc:creator>
  <cp:lastModifiedBy>Administrator</cp:lastModifiedBy>
  <cp:lastPrinted>2024-10-04T07:06:20Z</cp:lastPrinted>
  <dcterms:created xsi:type="dcterms:W3CDTF">2024-09-17T04:09:07Z</dcterms:created>
  <dcterms:modified xsi:type="dcterms:W3CDTF">2026-04-07T08:58:01Z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2026-04-07T08:58:01Z</vt:filetime>
  </property>
</Properties>
</file>