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注意事項" sheetId="1" state="visible" r:id="rId2"/>
    <sheet name="記入用" sheetId="2" state="visible" r:id="rId3"/>
    <sheet name="計算用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<sst xmlns="http://schemas.openxmlformats.org/spreadsheetml/2006/main" count="113" uniqueCount="87">
  <si>
    <r>
      <rPr>
        <b val="true"/>
        <sz val="18"/>
        <color rgb="FF0070C0"/>
        <rFont val="Noto Sans CJK JP"/>
        <family val="2"/>
      </rPr>
      <t xml:space="preserve">〇 令和</t>
    </r>
    <r>
      <rPr>
        <b val="true"/>
        <sz val="18"/>
        <color rgb="FF0070C0"/>
        <rFont val="游ゴシック"/>
        <family val="3"/>
        <charset val="1"/>
      </rPr>
      <t xml:space="preserve">7</t>
    </r>
    <r>
      <rPr>
        <b val="true"/>
        <sz val="18"/>
        <color rgb="FF0070C0"/>
        <rFont val="Noto Sans CJK JP"/>
        <family val="2"/>
      </rPr>
      <t xml:space="preserve">年度 みどり市国民健康保険税 計算シート 〇</t>
    </r>
  </si>
  <si>
    <r>
      <rPr>
        <b val="true"/>
        <sz val="14"/>
        <color rgb="FFFF0000"/>
        <rFont val="Noto Sans CJK JP"/>
        <family val="2"/>
      </rPr>
      <t xml:space="preserve">令和</t>
    </r>
    <r>
      <rPr>
        <b val="true"/>
        <sz val="14"/>
        <color rgb="FFFF0000"/>
        <rFont val="游ゴシック"/>
        <family val="3"/>
        <charset val="128"/>
      </rPr>
      <t xml:space="preserve">7</t>
    </r>
    <r>
      <rPr>
        <b val="true"/>
        <sz val="14"/>
        <color rgb="FFFF0000"/>
        <rFont val="Noto Sans CJK JP"/>
        <family val="2"/>
      </rPr>
      <t xml:space="preserve">年</t>
    </r>
    <r>
      <rPr>
        <b val="true"/>
        <sz val="14"/>
        <color rgb="FFFF0000"/>
        <rFont val="游ゴシック"/>
        <family val="3"/>
        <charset val="128"/>
      </rPr>
      <t xml:space="preserve">4</t>
    </r>
    <r>
      <rPr>
        <b val="true"/>
        <sz val="14"/>
        <color rgb="FFFF0000"/>
        <rFont val="Noto Sans CJK JP"/>
        <family val="2"/>
      </rPr>
      <t xml:space="preserve">月</t>
    </r>
    <r>
      <rPr>
        <b val="true"/>
        <sz val="14"/>
        <color rgb="FFFF0000"/>
        <rFont val="游ゴシック"/>
        <family val="3"/>
        <charset val="128"/>
      </rPr>
      <t xml:space="preserve">1</t>
    </r>
    <r>
      <rPr>
        <b val="true"/>
        <sz val="14"/>
        <color rgb="FFFF0000"/>
        <rFont val="Noto Sans CJK JP"/>
        <family val="2"/>
      </rPr>
      <t xml:space="preserve">日～令和</t>
    </r>
    <r>
      <rPr>
        <b val="true"/>
        <sz val="14"/>
        <color rgb="FFFF0000"/>
        <rFont val="游ゴシック"/>
        <family val="3"/>
        <charset val="128"/>
      </rPr>
      <t xml:space="preserve">8</t>
    </r>
    <r>
      <rPr>
        <b val="true"/>
        <sz val="14"/>
        <color rgb="FFFF0000"/>
        <rFont val="Noto Sans CJK JP"/>
        <family val="2"/>
      </rPr>
      <t xml:space="preserve">年</t>
    </r>
    <r>
      <rPr>
        <b val="true"/>
        <sz val="14"/>
        <color rgb="FFFF0000"/>
        <rFont val="游ゴシック"/>
        <family val="3"/>
        <charset val="128"/>
      </rPr>
      <t xml:space="preserve">3</t>
    </r>
    <r>
      <rPr>
        <b val="true"/>
        <sz val="14"/>
        <color rgb="FFFF0000"/>
        <rFont val="Noto Sans CJK JP"/>
        <family val="2"/>
      </rPr>
      <t xml:space="preserve">月</t>
    </r>
    <r>
      <rPr>
        <b val="true"/>
        <sz val="14"/>
        <color rgb="FFFF0000"/>
        <rFont val="游ゴシック"/>
        <family val="3"/>
        <charset val="128"/>
      </rPr>
      <t xml:space="preserve">31</t>
    </r>
    <r>
      <rPr>
        <b val="true"/>
        <sz val="14"/>
        <color rgb="FFFF0000"/>
        <rFont val="Noto Sans CJK JP"/>
        <family val="2"/>
      </rPr>
      <t xml:space="preserve">日</t>
    </r>
    <r>
      <rPr>
        <sz val="14"/>
        <color rgb="FF000000"/>
        <rFont val="Noto Sans CJK JP"/>
        <family val="2"/>
      </rPr>
      <t xml:space="preserve">の加入期間における国民健康保険税額を</t>
    </r>
  </si>
  <si>
    <t xml:space="preserve">試算できます。</t>
  </si>
  <si>
    <t xml:space="preserve">国民健康保険税は、世帯の加入者分を合算した額が世帯主に課税されます。</t>
  </si>
  <si>
    <t xml:space="preserve">なお、世帯主が国民健康保険に加入していない場合も、世帯主が納税義務者となります。</t>
  </si>
  <si>
    <t xml:space="preserve">【注意事項】</t>
  </si>
  <si>
    <t xml:space="preserve">①</t>
  </si>
  <si>
    <t xml:space="preserve">この計算はあくまでも概算のため、実際の税額と異なる場合があります。</t>
  </si>
  <si>
    <t xml:space="preserve">②</t>
  </si>
  <si>
    <r>
      <rPr>
        <sz val="14"/>
        <color rgb="FF000000"/>
        <rFont val="Noto Sans CJK JP"/>
        <family val="2"/>
      </rPr>
      <t xml:space="preserve">年齢が</t>
    </r>
    <r>
      <rPr>
        <sz val="14"/>
        <color rgb="FF000000"/>
        <rFont val="游ゴシック"/>
        <family val="3"/>
        <charset val="1"/>
      </rPr>
      <t xml:space="preserve">75</t>
    </r>
    <r>
      <rPr>
        <sz val="14"/>
        <color rgb="FF000000"/>
        <rFont val="Noto Sans CJK JP"/>
        <family val="2"/>
      </rPr>
      <t xml:space="preserve">歳以上の方は後期高齢者医療制度の加入者となるため、この計算シート</t>
    </r>
  </si>
  <si>
    <t xml:space="preserve">では保険料の試算ができません。</t>
  </si>
  <si>
    <t xml:space="preserve">③</t>
  </si>
  <si>
    <r>
      <rPr>
        <sz val="14"/>
        <color rgb="FF000000"/>
        <rFont val="Noto Sans CJK JP"/>
        <family val="2"/>
      </rPr>
      <t xml:space="preserve">加入者全員の</t>
    </r>
    <r>
      <rPr>
        <sz val="14"/>
        <color rgb="FF000000"/>
        <rFont val="游ゴシック"/>
        <family val="3"/>
        <charset val="1"/>
      </rPr>
      <t xml:space="preserve">1</t>
    </r>
    <r>
      <rPr>
        <sz val="14"/>
        <color rgb="FF000000"/>
        <rFont val="Noto Sans CJK JP"/>
        <family val="2"/>
      </rPr>
      <t xml:space="preserve">年間の税額が計算されます。</t>
    </r>
  </si>
  <si>
    <t xml:space="preserve">④</t>
  </si>
  <si>
    <t xml:space="preserve">以下の項目には対応していません。</t>
  </si>
  <si>
    <t xml:space="preserve">・軽減措置（低所得世帯・非自発的失業・旧被扶養者・特定同一世帯・産前産後）</t>
  </si>
  <si>
    <t xml:space="preserve">・加入者それぞれの加入月（期間）が異なる場合。</t>
  </si>
  <si>
    <r>
      <rPr>
        <sz val="14"/>
        <color rgb="FF000000"/>
        <rFont val="Noto Sans CJK JP"/>
        <family val="2"/>
      </rPr>
      <t xml:space="preserve">・加入者が年度内に</t>
    </r>
    <r>
      <rPr>
        <sz val="14"/>
        <color rgb="FF000000"/>
        <rFont val="游ゴシック"/>
        <family val="3"/>
        <charset val="1"/>
      </rPr>
      <t xml:space="preserve">40</t>
    </r>
    <r>
      <rPr>
        <sz val="14"/>
        <color rgb="FF000000"/>
        <rFont val="Noto Sans CJK JP"/>
        <family val="2"/>
      </rPr>
      <t xml:space="preserve">歳・</t>
    </r>
    <r>
      <rPr>
        <sz val="14"/>
        <color rgb="FF000000"/>
        <rFont val="游ゴシック"/>
        <family val="3"/>
        <charset val="1"/>
      </rPr>
      <t xml:space="preserve">65</t>
    </r>
    <r>
      <rPr>
        <sz val="14"/>
        <color rgb="FF000000"/>
        <rFont val="Noto Sans CJK JP"/>
        <family val="2"/>
      </rPr>
      <t xml:space="preserve">歳・</t>
    </r>
    <r>
      <rPr>
        <sz val="14"/>
        <color rgb="FF000000"/>
        <rFont val="游ゴシック"/>
        <family val="3"/>
        <charset val="1"/>
      </rPr>
      <t xml:space="preserve">75</t>
    </r>
    <r>
      <rPr>
        <sz val="14"/>
        <color rgb="FF000000"/>
        <rFont val="Noto Sans CJK JP"/>
        <family val="2"/>
      </rPr>
      <t xml:space="preserve">歳になる。</t>
    </r>
  </si>
  <si>
    <r>
      <rPr>
        <sz val="14"/>
        <color rgb="FF000000"/>
        <rFont val="Noto Sans CJK JP"/>
        <family val="2"/>
      </rPr>
      <t xml:space="preserve">・給与収入が</t>
    </r>
    <r>
      <rPr>
        <sz val="14"/>
        <color rgb="FF000000"/>
        <rFont val="游ゴシック"/>
        <family val="3"/>
        <charset val="1"/>
      </rPr>
      <t xml:space="preserve">850</t>
    </r>
    <r>
      <rPr>
        <sz val="14"/>
        <color rgb="FF000000"/>
        <rFont val="Noto Sans CJK JP"/>
        <family val="2"/>
      </rPr>
      <t xml:space="preserve">万円を超え、所得金額調整控除がある場合。</t>
    </r>
  </si>
  <si>
    <r>
      <rPr>
        <sz val="14"/>
        <color rgb="FF000000"/>
        <rFont val="Noto Sans CJK JP"/>
        <family val="2"/>
      </rPr>
      <t xml:space="preserve">・公的年金以外の合計所得が</t>
    </r>
    <r>
      <rPr>
        <sz val="14"/>
        <color rgb="FF000000"/>
        <rFont val="游ゴシック"/>
        <family val="3"/>
        <charset val="1"/>
      </rPr>
      <t xml:space="preserve">1,000</t>
    </r>
    <r>
      <rPr>
        <sz val="14"/>
        <color rgb="FF000000"/>
        <rFont val="Noto Sans CJK JP"/>
        <family val="2"/>
      </rPr>
      <t xml:space="preserve">万円を超える場合。</t>
    </r>
  </si>
  <si>
    <t xml:space="preserve">・分離課税の所得や専従者控除がある場合。</t>
  </si>
  <si>
    <t xml:space="preserve">より詳細に計算したい方や計算シートが使えない方は、</t>
  </si>
  <si>
    <t xml:space="preserve"> ・本人確認書類（マイナンバーカード、運転免許証 等）</t>
  </si>
  <si>
    <t xml:space="preserve"> ・前年中の総所得金額等がわかる資料（確定申告の控え、源泉徴収票 等）</t>
  </si>
  <si>
    <t xml:space="preserve">をご用意の上、税務担当窓口（税務課、大間々市民生活課、東市民生活課）までお越しください。</t>
  </si>
  <si>
    <t xml:space="preserve">【問合せ先】</t>
  </si>
  <si>
    <r>
      <rPr>
        <sz val="14"/>
        <color rgb="FF000000"/>
        <rFont val="Noto Sans CJK JP"/>
        <family val="2"/>
      </rPr>
      <t xml:space="preserve">みどり市役所 税務課 市民税係　</t>
    </r>
    <r>
      <rPr>
        <sz val="14"/>
        <color rgb="FF000000"/>
        <rFont val="游ゴシック"/>
        <family val="3"/>
        <charset val="1"/>
      </rPr>
      <t xml:space="preserve">TEL</t>
    </r>
    <r>
      <rPr>
        <sz val="14"/>
        <color rgb="FF000000"/>
        <rFont val="Noto Sans CJK JP"/>
        <family val="2"/>
      </rPr>
      <t xml:space="preserve">：</t>
    </r>
    <r>
      <rPr>
        <sz val="14"/>
        <color rgb="FF000000"/>
        <rFont val="游ゴシック"/>
        <family val="3"/>
        <charset val="1"/>
      </rPr>
      <t xml:space="preserve">0277-76-0964</t>
    </r>
    <r>
      <rPr>
        <sz val="14"/>
        <color rgb="FF000000"/>
        <rFont val="Noto Sans CJK JP"/>
        <family val="2"/>
      </rPr>
      <t xml:space="preserve">（直通）</t>
    </r>
  </si>
  <si>
    <t xml:space="preserve">１、２を入力すると３に試算結果が出てきます</t>
  </si>
  <si>
    <t xml:space="preserve">１．国民健康保険に加入している（加入する）人数を選択してください。</t>
  </si>
  <si>
    <t xml:space="preserve">人</t>
  </si>
  <si>
    <t xml:space="preserve">２．オレンジ色で塗られた部分をすべて入力してください。</t>
  </si>
  <si>
    <r>
      <rPr>
        <b val="true"/>
        <sz val="11"/>
        <color rgb="FFFF0000"/>
        <rFont val="Noto Sans CJK JP"/>
        <family val="2"/>
      </rPr>
      <t xml:space="preserve">　　・収入・所得等がない場合は「 </t>
    </r>
    <r>
      <rPr>
        <b val="true"/>
        <sz val="11"/>
        <color rgb="FFFF0000"/>
        <rFont val="游ゴシック"/>
        <family val="3"/>
        <charset val="1"/>
      </rPr>
      <t xml:space="preserve">0 </t>
    </r>
    <r>
      <rPr>
        <b val="true"/>
        <sz val="11"/>
        <color rgb="FFFF0000"/>
        <rFont val="Noto Sans CJK JP"/>
        <family val="2"/>
      </rPr>
      <t xml:space="preserve">」を入力してください。</t>
    </r>
  </si>
  <si>
    <t xml:space="preserve">　　・給与収入は、源泉徴収票の支払金額を入力してください。</t>
  </si>
  <si>
    <t xml:space="preserve">　　・年金収入（公的年金）は、源泉徴収票の支払金額を入力してください。（遺族年金、障害年金は除く）</t>
  </si>
  <si>
    <t xml:space="preserve">　　・その他所得は、営業・農業・その他の事業・不動産等の収入金額から必要経費を除いた所得金額を</t>
  </si>
  <si>
    <t xml:space="preserve">　　　合計して入力してください。</t>
  </si>
  <si>
    <r>
      <rPr>
        <sz val="11"/>
        <color rgb="FF000000"/>
        <rFont val="游ゴシック"/>
        <family val="3"/>
        <charset val="1"/>
      </rPr>
      <t xml:space="preserve">4/1</t>
    </r>
    <r>
      <rPr>
        <sz val="11"/>
        <color rgb="FF000000"/>
        <rFont val="Noto Sans CJK JP"/>
        <family val="2"/>
      </rPr>
      <t xml:space="preserve">時点の年齢を</t>
    </r>
  </si>
  <si>
    <t xml:space="preserve">前年中の</t>
  </si>
  <si>
    <t xml:space="preserve">前年中の営業</t>
  </si>
  <si>
    <t xml:space="preserve">入力してください</t>
  </si>
  <si>
    <t xml:space="preserve">給与収入</t>
  </si>
  <si>
    <t xml:space="preserve">年金収入</t>
  </si>
  <si>
    <t xml:space="preserve">所得等その他所得</t>
  </si>
  <si>
    <t xml:space="preserve">課税総所得額</t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</si>
  <si>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1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</si>
  <si>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2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</si>
  <si>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3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</si>
  <si>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4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</si>
  <si>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5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</si>
  <si>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6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</si>
  <si>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7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</si>
  <si>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8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</si>
  <si>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9</t>
    </r>
  </si>
  <si>
    <r>
      <rPr>
        <sz val="11"/>
        <color rgb="FF000000"/>
        <rFont val="Noto Sans CJK JP"/>
        <family val="2"/>
      </rPr>
      <t xml:space="preserve">加入者</t>
    </r>
    <r>
      <rPr>
        <sz val="11"/>
        <color rgb="FF000000"/>
        <rFont val="游ゴシック"/>
        <family val="3"/>
        <charset val="1"/>
      </rPr>
      <t xml:space="preserve">10</t>
    </r>
  </si>
  <si>
    <t xml:space="preserve">３．試算結果</t>
  </si>
  <si>
    <t xml:space="preserve">医療分</t>
  </si>
  <si>
    <t xml:space="preserve">後期高齢者支援分</t>
  </si>
  <si>
    <t xml:space="preserve">介護納付金分</t>
  </si>
  <si>
    <t xml:space="preserve">所得割</t>
  </si>
  <si>
    <t xml:space="preserve">【税率等】</t>
  </si>
  <si>
    <t xml:space="preserve">均等割</t>
  </si>
  <si>
    <t xml:space="preserve">平等割</t>
  </si>
  <si>
    <t xml:space="preserve">所得割率</t>
  </si>
  <si>
    <t xml:space="preserve">合計</t>
  </si>
  <si>
    <t xml:space="preserve">均等割額</t>
  </si>
  <si>
    <r>
      <rPr>
        <sz val="11"/>
        <color rgb="FF000000"/>
        <rFont val="游ゴシック"/>
        <family val="3"/>
        <charset val="1"/>
      </rPr>
      <t xml:space="preserve">100</t>
    </r>
    <r>
      <rPr>
        <sz val="11"/>
        <color rgb="FF000000"/>
        <rFont val="Noto Sans CJK JP"/>
        <family val="2"/>
      </rPr>
      <t xml:space="preserve">円未満切捨</t>
    </r>
  </si>
  <si>
    <t xml:space="preserve">平等割額</t>
  </si>
  <si>
    <t xml:space="preserve">限度額判定</t>
  </si>
  <si>
    <t xml:space="preserve">限度額</t>
  </si>
  <si>
    <r>
      <rPr>
        <b val="true"/>
        <sz val="12"/>
        <color rgb="FF000000"/>
        <rFont val="Noto Sans CJK JP"/>
        <family val="2"/>
      </rPr>
      <t xml:space="preserve">合計税額（</t>
    </r>
    <r>
      <rPr>
        <b val="true"/>
        <sz val="12"/>
        <color rgb="FF000000"/>
        <rFont val="游ゴシック"/>
        <family val="3"/>
        <charset val="1"/>
      </rPr>
      <t xml:space="preserve">12</t>
    </r>
    <r>
      <rPr>
        <b val="true"/>
        <sz val="12"/>
        <color rgb="FF000000"/>
        <rFont val="Noto Sans CJK JP"/>
        <family val="2"/>
      </rPr>
      <t xml:space="preserve">か月）</t>
    </r>
  </si>
  <si>
    <r>
      <rPr>
        <b val="true"/>
        <sz val="11"/>
        <color rgb="FF000000"/>
        <rFont val="游ゴシック"/>
        <family val="3"/>
        <charset val="1"/>
      </rPr>
      <t xml:space="preserve">1</t>
    </r>
    <r>
      <rPr>
        <b val="true"/>
        <sz val="11"/>
        <color rgb="FF000000"/>
        <rFont val="Noto Sans CJK JP"/>
        <family val="2"/>
      </rPr>
      <t xml:space="preserve">か月あたり</t>
    </r>
  </si>
  <si>
    <t xml:space="preserve">給与所得</t>
  </si>
  <si>
    <t xml:space="preserve">年金所得</t>
  </si>
  <si>
    <t xml:space="preserve">その他所得</t>
  </si>
  <si>
    <t xml:space="preserve">所得金額調整控除</t>
  </si>
  <si>
    <t xml:space="preserve">基礎控除額</t>
  </si>
  <si>
    <t xml:space="preserve">介護分該当</t>
  </si>
  <si>
    <r>
      <rPr>
        <sz val="11"/>
        <color rgb="FF000000"/>
        <rFont val="Noto Sans CJK JP"/>
        <family val="2"/>
      </rPr>
      <t xml:space="preserve">うち</t>
    </r>
    <r>
      <rPr>
        <sz val="11"/>
        <color rgb="FF000000"/>
        <rFont val="游ゴシック"/>
        <family val="3"/>
        <charset val="1"/>
      </rPr>
      <t xml:space="preserve">40~64</t>
    </r>
    <r>
      <rPr>
        <sz val="11"/>
        <color rgb="FF000000"/>
        <rFont val="Noto Sans CJK JP"/>
        <family val="2"/>
      </rPr>
      <t xml:space="preserve">歳</t>
    </r>
  </si>
  <si>
    <t xml:space="preserve">税率</t>
  </si>
  <si>
    <t xml:space="preserve">支援分</t>
  </si>
  <si>
    <t xml:space="preserve">介護分</t>
  </si>
  <si>
    <t xml:space="preserve">①所得割額</t>
  </si>
  <si>
    <t xml:space="preserve">②均等割額</t>
  </si>
  <si>
    <t xml:space="preserve">③平等割額</t>
  </si>
  <si>
    <t xml:space="preserve">介護分対象者</t>
  </si>
  <si>
    <t xml:space="preserve">未就学児</t>
  </si>
  <si>
    <r>
      <rPr>
        <sz val="11"/>
        <color rgb="FF000000"/>
        <rFont val="游ゴシック"/>
        <family val="3"/>
        <charset val="1"/>
      </rPr>
      <t xml:space="preserve">1</t>
    </r>
    <r>
      <rPr>
        <sz val="11"/>
        <color rgb="FF000000"/>
        <rFont val="Noto Sans CJK JP"/>
        <family val="2"/>
      </rPr>
      <t xml:space="preserve">か月あたり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</si>
</sst>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0.00%"/>
  </numFmts>
  <fonts count="28">
    <font>
      <sz val="11"/>
      <color rgb="FF000000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70C0"/>
      <name val="Noto Sans CJK JP"/>
      <family val="2"/>
    </font>
    <font>
      <b val="true"/>
      <sz val="18"/>
      <color rgb="FF0070C0"/>
      <name val="游ゴシック"/>
      <family val="3"/>
      <charset val="1"/>
    </font>
    <font>
      <b val="true"/>
      <sz val="14"/>
      <color rgb="FFFF0000"/>
      <name val="Noto Sans CJK JP"/>
      <family val="2"/>
    </font>
    <font>
      <b val="true"/>
      <sz val="14"/>
      <color rgb="FFFF0000"/>
      <name val="游ゴシック"/>
      <family val="3"/>
      <charset val="128"/>
    </font>
    <font>
      <sz val="14"/>
      <color rgb="FF000000"/>
      <name val="Noto Sans CJK JP"/>
      <family val="2"/>
    </font>
    <font>
      <sz val="12"/>
      <color rgb="FF000000"/>
      <name val="Noto Sans CJK JP"/>
      <family val="2"/>
    </font>
    <font>
      <u val="single"/>
      <sz val="14"/>
      <color rgb="FF000000"/>
      <name val="Noto Sans CJK JP"/>
      <family val="2"/>
    </font>
    <font>
      <u val="single"/>
      <sz val="12"/>
      <color rgb="FF000000"/>
      <name val="Noto Sans CJK JP"/>
      <family val="2"/>
    </font>
    <font>
      <b val="true"/>
      <sz val="14"/>
      <color rgb="FF000000"/>
      <name val="Noto Sans CJK JP"/>
      <family val="2"/>
    </font>
    <font>
      <sz val="14"/>
      <color rgb="FF000000"/>
      <name val="游ゴシック"/>
      <family val="3"/>
      <charset val="1"/>
    </font>
    <font>
      <b val="true"/>
      <sz val="14"/>
      <color rgb="FF00B0F0"/>
      <name val="Noto Sans CJK JP"/>
      <family val="2"/>
    </font>
    <font>
      <b val="true"/>
      <sz val="11"/>
      <color rgb="FFFF0000"/>
      <name val="Noto Sans CJK JP"/>
      <family val="2"/>
    </font>
    <font>
      <b val="true"/>
      <sz val="11"/>
      <color rgb="FFFF0000"/>
      <name val="游ゴシック"/>
      <family val="3"/>
      <charset val="1"/>
    </font>
    <font>
      <b val="true"/>
      <sz val="11"/>
      <color rgb="FF000000"/>
      <name val="Noto Sans CJK JP"/>
      <family val="2"/>
    </font>
    <font>
      <sz val="11"/>
      <color rgb="FF000000"/>
      <name val="游ゴシック"/>
      <family val="3"/>
      <charset val="1"/>
    </font>
    <font>
      <sz val="9"/>
      <color rgb="FF000000"/>
      <name val="Noto Sans CJK JP"/>
      <family val="2"/>
    </font>
    <font>
      <b val="true"/>
      <sz val="12"/>
      <color rgb="FF000000"/>
      <name val="Noto Sans CJK JP"/>
      <family val="2"/>
    </font>
    <font>
      <b val="true"/>
      <sz val="12"/>
      <color rgb="FF000000"/>
      <name val="游ゴシック"/>
      <family val="3"/>
      <charset val="1"/>
    </font>
    <font>
      <b val="true"/>
      <sz val="18"/>
      <color rgb="FFFF0000"/>
      <name val="游ゴシック"/>
      <family val="3"/>
      <charset val="1"/>
    </font>
    <font>
      <b val="true"/>
      <sz val="11"/>
      <color rgb="FF000000"/>
      <name val="游ゴシック"/>
      <family val="3"/>
      <charset val="1"/>
    </font>
    <font>
      <b val="true"/>
      <sz val="12"/>
      <color rgb="FFFF0000"/>
      <name val="游ゴシック"/>
      <family val="3"/>
      <charset val="1"/>
    </font>
    <font>
      <sz val="11"/>
      <color rgb="FF000000"/>
      <name val="Noto Serif CJK JP"/>
      <family val="2"/>
    </font>
    <font>
      <u val="single"/>
      <sz val="11"/>
      <color rgb="FFFF0000"/>
      <name val="Noto Serif CJK JP"/>
      <family val="2"/>
    </font>
    <font>
      <sz val="11"/>
      <color rgb="FFFF0000"/>
      <name val="Noto Serif CJK JP"/>
      <family val="2"/>
    </font>
  </fonts>
  <fills count="9">
    <fill>
      <patternFill patternType="none"/>
    </fill>
    <fill>
      <patternFill patternType="gray125"/>
    </fill>
    <fill>
      <patternFill patternType="solid">
        <fgColor rgb="FFF8CBAD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rgb="FFE2F0D9"/>
        <bgColor rgb="FFDEEBF7"/>
      </patternFill>
    </fill>
    <fill>
      <patternFill patternType="solid">
        <fgColor rgb="FFFFF2CC"/>
        <bgColor rgb="FFE2F0D9"/>
      </patternFill>
    </fill>
    <fill>
      <patternFill patternType="solid">
        <fgColor rgb="FFDEEBF7"/>
        <bgColor rgb="FFE2F0D9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8CBAD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18" fillId="0" borderId="0" applyFont="true" applyBorder="false" applyAlignment="true" applyProtection="false">
      <alignment horizontal="general" vertical="center" textRotation="0" wrapText="false" indent="0" shrinkToFit="false"/>
    </xf>
  </cellStyleXfs>
  <cellXfs count="9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3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8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8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center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5" fontId="18" fillId="4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6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18" fillId="4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18" fillId="5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18" fillId="6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4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6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18" fillId="4" borderId="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6" borderId="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0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8" fillId="0" borderId="13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8" fillId="5" borderId="14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1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1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5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0" borderId="6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8" fillId="0" borderId="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8" borderId="10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0" borderId="1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6" fontId="18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0" borderId="1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0" borderId="9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0" borderId="2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8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0" borderId="23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2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5" fontId="18" fillId="5" borderId="26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5" fontId="13" fillId="2" borderId="1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  <dxfs count="11">
    <dxf>
      <fill>
        <patternFill>
          <bgColor rgb="FFF8CBAD"/>
        </patternFill>
      </fill>
    </dxf>
    <dxf>
      <font>
        <name val="游ゴシック"/>
        <charset val="1"/>
        <family val="3"/>
        <color rgb="FF000000"/>
        <sz val="11"/>
      </font>
      <alignment horizontal="general" vertical="center" textRotation="0" wrapText="false" indent="0" shrinkToFit="false"/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  <dxf>
      <fill>
        <patternFill>
          <bgColor rgb="FFF8CBA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D966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504360</xdr:colOff>
      <xdr:row>28</xdr:row>
      <xdr:rowOff>247680</xdr:rowOff>
    </xdr:from>
    <xdr:to>
      <xdr:col>3</xdr:col>
      <xdr:colOff>494640</xdr:colOff>
      <xdr:row>31</xdr:row>
      <xdr:rowOff>151920</xdr:rowOff>
    </xdr:to>
    <xdr:sp>
      <xdr:nvSpPr>
        <xdr:cNvPr id="0" name="下矢印 1"/>
        <xdr:cNvSpPr/>
      </xdr:nvSpPr>
      <xdr:spPr>
        <a:xfrm>
          <a:off x="2482920" y="7953480"/>
          <a:ext cx="1135440" cy="68508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>
          <a:solidFill>
            <a:srgbClr val="5b9bd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114480</xdr:colOff>
      <xdr:row>1</xdr:row>
      <xdr:rowOff>104760</xdr:rowOff>
    </xdr:from>
    <xdr:to>
      <xdr:col>0</xdr:col>
      <xdr:colOff>371160</xdr:colOff>
      <xdr:row>2</xdr:row>
      <xdr:rowOff>104400</xdr:rowOff>
    </xdr:to>
    <xdr:sp>
      <xdr:nvSpPr>
        <xdr:cNvPr id="1" name="下矢印 2"/>
        <xdr:cNvSpPr/>
      </xdr:nvSpPr>
      <xdr:spPr>
        <a:xfrm>
          <a:off x="114480" y="342720"/>
          <a:ext cx="256680" cy="23796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0</xdr:col>
      <xdr:colOff>410040</xdr:colOff>
      <xdr:row>1</xdr:row>
      <xdr:rowOff>104760</xdr:rowOff>
    </xdr:from>
    <xdr:to>
      <xdr:col>0</xdr:col>
      <xdr:colOff>637560</xdr:colOff>
      <xdr:row>2</xdr:row>
      <xdr:rowOff>104400</xdr:rowOff>
    </xdr:to>
    <xdr:sp>
      <xdr:nvSpPr>
        <xdr:cNvPr id="2" name="下矢印 3"/>
        <xdr:cNvSpPr/>
      </xdr:nvSpPr>
      <xdr:spPr>
        <a:xfrm>
          <a:off x="410040" y="342720"/>
          <a:ext cx="227520" cy="23796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5</xdr:col>
      <xdr:colOff>48240</xdr:colOff>
      <xdr:row>1</xdr:row>
      <xdr:rowOff>133200</xdr:rowOff>
    </xdr:from>
    <xdr:to>
      <xdr:col>5</xdr:col>
      <xdr:colOff>304560</xdr:colOff>
      <xdr:row>2</xdr:row>
      <xdr:rowOff>132840</xdr:rowOff>
    </xdr:to>
    <xdr:sp>
      <xdr:nvSpPr>
        <xdr:cNvPr id="3" name="下矢印 4"/>
        <xdr:cNvSpPr/>
      </xdr:nvSpPr>
      <xdr:spPr>
        <a:xfrm>
          <a:off x="5461560" y="371160"/>
          <a:ext cx="256320" cy="23796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5</xdr:col>
      <xdr:colOff>399960</xdr:colOff>
      <xdr:row>1</xdr:row>
      <xdr:rowOff>133200</xdr:rowOff>
    </xdr:from>
    <xdr:to>
      <xdr:col>5</xdr:col>
      <xdr:colOff>656640</xdr:colOff>
      <xdr:row>2</xdr:row>
      <xdr:rowOff>132840</xdr:rowOff>
    </xdr:to>
    <xdr:sp>
      <xdr:nvSpPr>
        <xdr:cNvPr id="4" name="下矢印 6"/>
        <xdr:cNvSpPr/>
      </xdr:nvSpPr>
      <xdr:spPr>
        <a:xfrm>
          <a:off x="5813280" y="371160"/>
          <a:ext cx="256680" cy="237960"/>
        </a:xfrm>
        <a:prstGeom prst="downArrow">
          <a:avLst>
            <a:gd name="adj1" fmla="val 50000"/>
            <a:gd name="adj2" fmla="val 50000"/>
          </a:avLst>
        </a:prstGeom>
        <a:solidFill>
          <a:srgbClr val="00b0f0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8</xdr:col>
      <xdr:colOff>590400</xdr:colOff>
      <xdr:row>33</xdr:row>
      <xdr:rowOff>9360</xdr:rowOff>
    </xdr:from>
    <xdr:to>
      <xdr:col>11</xdr:col>
      <xdr:colOff>218520</xdr:colOff>
      <xdr:row>36</xdr:row>
      <xdr:rowOff>93960</xdr:rowOff>
    </xdr:to>
    <xdr:sp>
      <xdr:nvSpPr>
        <xdr:cNvPr id="5" name="四角形吹き出し 8"/>
        <xdr:cNvSpPr/>
      </xdr:nvSpPr>
      <xdr:spPr>
        <a:xfrm>
          <a:off x="9238320" y="9039240"/>
          <a:ext cx="3207240" cy="875160"/>
        </a:xfrm>
        <a:prstGeom prst="wedgeRectCallout">
          <a:avLst>
            <a:gd name="adj1" fmla="val -16579"/>
            <a:gd name="adj2" fmla="val 82044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8</xdr:col>
      <xdr:colOff>666720</xdr:colOff>
      <xdr:row>33</xdr:row>
      <xdr:rowOff>19800</xdr:rowOff>
    </xdr:from>
    <xdr:to>
      <xdr:col>11</xdr:col>
      <xdr:colOff>190080</xdr:colOff>
      <xdr:row>36</xdr:row>
      <xdr:rowOff>37800</xdr:rowOff>
    </xdr:to>
    <xdr:sp>
      <xdr:nvSpPr>
        <xdr:cNvPr id="6" name="テキスト ボックス 9"/>
        <xdr:cNvSpPr/>
      </xdr:nvSpPr>
      <xdr:spPr>
        <a:xfrm>
          <a:off x="9314640" y="9049680"/>
          <a:ext cx="3102480" cy="8085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介護保険に充てる分</a:t>
          </a:r>
          <a:endParaRPr b="0" lang="en-US" sz="1100" spc="-1" strike="noStrike">
            <a:latin typeface="Noto Serif CJK JP"/>
          </a:endParaRPr>
        </a:p>
        <a:p>
          <a:pPr algn="ctr">
            <a:lnSpc>
              <a:spcPct val="100000"/>
            </a:lnSpc>
          </a:pPr>
          <a:r>
            <a:rPr b="0" lang="ja-JP" sz="1100" spc="-1" strike="noStrike" u="sng">
              <a:solidFill>
                <a:srgbClr val="ff0000"/>
              </a:solidFill>
              <a:uFillTx/>
              <a:latin typeface="Calibri"/>
            </a:rPr>
            <a:t>４０歳になる誕生月から６５歳になる</a:t>
          </a:r>
          <a:endParaRPr b="0" lang="en-US" sz="1100" spc="-1" strike="noStrike">
            <a:latin typeface="Noto Serif CJK JP"/>
          </a:endParaRPr>
        </a:p>
        <a:p>
          <a:pPr algn="ctr">
            <a:lnSpc>
              <a:spcPct val="100000"/>
            </a:lnSpc>
          </a:pPr>
          <a:r>
            <a:rPr b="0" lang="ja-JP" sz="1100" spc="-1" strike="noStrike" u="sng">
              <a:solidFill>
                <a:srgbClr val="ff0000"/>
              </a:solidFill>
              <a:uFillTx/>
              <a:latin typeface="Calibri"/>
            </a:rPr>
            <a:t>誕生月の前月までの間</a:t>
          </a:r>
          <a:r>
            <a:rPr b="0" lang="ja-JP" sz="1100" spc="-1" strike="noStrike">
              <a:solidFill>
                <a:srgbClr val="ff0000"/>
              </a:solidFill>
              <a:latin typeface="Calibri"/>
            </a:rPr>
            <a:t>課税されます</a:t>
          </a:r>
          <a:endParaRPr b="0" lang="en-US" sz="1100" spc="-1" strike="noStrike">
            <a:latin typeface="Noto Serif CJK JP"/>
          </a:endParaRPr>
        </a:p>
      </xdr:txBody>
    </xdr:sp>
    <xdr:clientData/>
  </xdr:twoCellAnchor>
  <xdr:twoCellAnchor editAs="twoCell">
    <xdr:from>
      <xdr:col>7</xdr:col>
      <xdr:colOff>600120</xdr:colOff>
      <xdr:row>43</xdr:row>
      <xdr:rowOff>38160</xdr:rowOff>
    </xdr:from>
    <xdr:to>
      <xdr:col>9</xdr:col>
      <xdr:colOff>541800</xdr:colOff>
      <xdr:row>45</xdr:row>
      <xdr:rowOff>161640</xdr:rowOff>
    </xdr:to>
    <xdr:sp>
      <xdr:nvSpPr>
        <xdr:cNvPr id="7" name="四角形吹き出し 10"/>
        <xdr:cNvSpPr/>
      </xdr:nvSpPr>
      <xdr:spPr>
        <a:xfrm>
          <a:off x="8181360" y="12058560"/>
          <a:ext cx="2075400" cy="752400"/>
        </a:xfrm>
        <a:prstGeom prst="wedgeRectCallout">
          <a:avLst>
            <a:gd name="adj1" fmla="val 8045"/>
            <a:gd name="adj2" fmla="val -104620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351720</xdr:colOff>
      <xdr:row>34</xdr:row>
      <xdr:rowOff>0</xdr:rowOff>
    </xdr:from>
    <xdr:to>
      <xdr:col>8</xdr:col>
      <xdr:colOff>294840</xdr:colOff>
      <xdr:row>35</xdr:row>
      <xdr:rowOff>208440</xdr:rowOff>
    </xdr:to>
    <xdr:sp>
      <xdr:nvSpPr>
        <xdr:cNvPr id="8" name="四角形吹き出し 12"/>
        <xdr:cNvSpPr/>
      </xdr:nvSpPr>
      <xdr:spPr>
        <a:xfrm>
          <a:off x="6909840" y="9277200"/>
          <a:ext cx="2032920" cy="513360"/>
        </a:xfrm>
        <a:prstGeom prst="wedgeRectCallout">
          <a:avLst>
            <a:gd name="adj1" fmla="val 6090"/>
            <a:gd name="adj2" fmla="val 121085"/>
          </a:avLst>
        </a:prstGeom>
        <a:solidFill>
          <a:schemeClr val="bg1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6</xdr:col>
      <xdr:colOff>371520</xdr:colOff>
      <xdr:row>34</xdr:row>
      <xdr:rowOff>28440</xdr:rowOff>
    </xdr:from>
    <xdr:to>
      <xdr:col>8</xdr:col>
      <xdr:colOff>237240</xdr:colOff>
      <xdr:row>35</xdr:row>
      <xdr:rowOff>160920</xdr:rowOff>
    </xdr:to>
    <xdr:sp>
      <xdr:nvSpPr>
        <xdr:cNvPr id="9" name="テキスト ボックス 7"/>
        <xdr:cNvSpPr/>
      </xdr:nvSpPr>
      <xdr:spPr>
        <a:xfrm>
          <a:off x="6929640" y="9305640"/>
          <a:ext cx="1955520" cy="43740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医療給付に充てる分</a:t>
          </a:r>
          <a:endParaRPr b="0" lang="en-US" sz="1100" spc="-1" strike="noStrike">
            <a:latin typeface="Noto Serif CJK JP"/>
          </a:endParaRPr>
        </a:p>
      </xdr:txBody>
    </xdr:sp>
    <xdr:clientData/>
  </xdr:twoCellAnchor>
  <xdr:twoCellAnchor editAs="twoCell">
    <xdr:from>
      <xdr:col>7</xdr:col>
      <xdr:colOff>619200</xdr:colOff>
      <xdr:row>43</xdr:row>
      <xdr:rowOff>86400</xdr:rowOff>
    </xdr:from>
    <xdr:to>
      <xdr:col>9</xdr:col>
      <xdr:colOff>484920</xdr:colOff>
      <xdr:row>45</xdr:row>
      <xdr:rowOff>103680</xdr:rowOff>
    </xdr:to>
    <xdr:sp>
      <xdr:nvSpPr>
        <xdr:cNvPr id="10" name="テキスト ボックス 11"/>
        <xdr:cNvSpPr/>
      </xdr:nvSpPr>
      <xdr:spPr>
        <a:xfrm>
          <a:off x="8200440" y="12106800"/>
          <a:ext cx="1999440" cy="64620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ja-JP" sz="1100" spc="-1" strike="noStrike">
              <a:solidFill>
                <a:srgbClr val="000000"/>
              </a:solidFill>
              <a:latin typeface="Calibri"/>
            </a:rPr>
            <a:t>後期高齢者医療制度を支援するための分</a:t>
          </a:r>
          <a:endParaRPr b="0" lang="en-US" sz="1100" spc="-1" strike="noStrike">
            <a:latin typeface="Noto Serif CJK JP"/>
          </a:endParaRPr>
        </a:p>
      </xdr:txBody>
    </xdr:sp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K2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796875" defaultRowHeight="18.75" zeroHeight="false" outlineLevelRow="0" outlineLevelCol="0"/>
  <cols>
    <col collapsed="false" customWidth="true" hidden="false" outlineLevel="0" max="1" min="1" style="0" width="5.17"/>
  </cols>
  <sheetData>
    <row r="2" customFormat="false" ht="45.75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</row>
    <row r="4" s="3" customFormat="true" ht="24" hidden="false" customHeight="false" outlineLevel="0" collapsed="false">
      <c r="A4" s="2" t="s">
        <v>1</v>
      </c>
    </row>
    <row r="5" s="3" customFormat="true" ht="24" hidden="false" customHeight="false" outlineLevel="0" collapsed="false">
      <c r="A5" s="4" t="s">
        <v>2</v>
      </c>
    </row>
    <row r="6" s="3" customFormat="true" ht="24" hidden="false" customHeight="false" outlineLevel="0" collapsed="false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</row>
    <row r="7" s="3" customFormat="true" ht="24" hidden="false" customHeight="false" outlineLevel="0" collapsed="false">
      <c r="A7" s="5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</row>
    <row r="8" s="3" customFormat="true" ht="19.5" hidden="false" customHeight="false" outlineLevel="0" collapsed="false"/>
    <row r="9" s="3" customFormat="true" ht="24" hidden="false" customHeight="false" outlineLevel="0" collapsed="false">
      <c r="A9" s="7" t="s">
        <v>5</v>
      </c>
    </row>
    <row r="10" s="4" customFormat="true" ht="24" hidden="false" customHeight="false" outlineLevel="0" collapsed="false">
      <c r="A10" s="8" t="s">
        <v>6</v>
      </c>
      <c r="B10" s="2" t="s">
        <v>7</v>
      </c>
    </row>
    <row r="11" s="4" customFormat="true" ht="24" hidden="false" customHeight="false" outlineLevel="0" collapsed="false">
      <c r="A11" s="8" t="s">
        <v>8</v>
      </c>
      <c r="B11" s="4" t="s">
        <v>9</v>
      </c>
    </row>
    <row r="12" s="4" customFormat="true" ht="24" hidden="false" customHeight="false" outlineLevel="0" collapsed="false">
      <c r="A12" s="8"/>
      <c r="B12" s="4" t="s">
        <v>10</v>
      </c>
    </row>
    <row r="13" s="4" customFormat="true" ht="24" hidden="false" customHeight="false" outlineLevel="0" collapsed="false">
      <c r="A13" s="8" t="s">
        <v>11</v>
      </c>
      <c r="B13" s="4" t="s">
        <v>12</v>
      </c>
    </row>
    <row r="14" s="4" customFormat="true" ht="24" hidden="false" customHeight="false" outlineLevel="0" collapsed="false">
      <c r="A14" s="8" t="s">
        <v>13</v>
      </c>
      <c r="B14" s="4" t="s">
        <v>14</v>
      </c>
    </row>
    <row r="15" s="4" customFormat="true" ht="24" hidden="false" customHeight="false" outlineLevel="0" collapsed="false">
      <c r="B15" s="4" t="s">
        <v>15</v>
      </c>
    </row>
    <row r="16" s="4" customFormat="true" ht="24" hidden="false" customHeight="false" outlineLevel="0" collapsed="false">
      <c r="B16" s="4" t="s">
        <v>16</v>
      </c>
    </row>
    <row r="17" s="4" customFormat="true" ht="24" hidden="false" customHeight="false" outlineLevel="0" collapsed="false">
      <c r="B17" s="4" t="s">
        <v>17</v>
      </c>
    </row>
    <row r="18" s="4" customFormat="true" ht="24" hidden="false" customHeight="false" outlineLevel="0" collapsed="false">
      <c r="B18" s="4" t="s">
        <v>18</v>
      </c>
    </row>
    <row r="19" s="4" customFormat="true" ht="24" hidden="false" customHeight="false" outlineLevel="0" collapsed="false">
      <c r="B19" s="4" t="s">
        <v>19</v>
      </c>
    </row>
    <row r="20" s="4" customFormat="true" ht="24" hidden="false" customHeight="false" outlineLevel="0" collapsed="false">
      <c r="B20" s="4" t="s">
        <v>20</v>
      </c>
    </row>
    <row r="21" s="4" customFormat="true" ht="24" hidden="false" customHeight="false" outlineLevel="0" collapsed="false"/>
    <row r="22" s="4" customFormat="true" ht="24" hidden="false" customHeight="false" outlineLevel="0" collapsed="false">
      <c r="A22" s="4" t="s">
        <v>21</v>
      </c>
    </row>
    <row r="23" s="4" customFormat="true" ht="24" hidden="false" customHeight="false" outlineLevel="0" collapsed="false">
      <c r="A23" s="4" t="s">
        <v>22</v>
      </c>
    </row>
    <row r="24" s="4" customFormat="true" ht="24" hidden="false" customHeight="false" outlineLevel="0" collapsed="false">
      <c r="A24" s="4" t="s">
        <v>23</v>
      </c>
    </row>
    <row r="25" s="4" customFormat="true" ht="24" hidden="false" customHeight="false" outlineLevel="0" collapsed="false">
      <c r="A25" s="4" t="s">
        <v>24</v>
      </c>
    </row>
    <row r="26" customFormat="false" ht="24" hidden="false" customHeight="false" outlineLevel="0" collapsed="false">
      <c r="A26" s="4"/>
      <c r="B26" s="4"/>
    </row>
    <row r="27" customFormat="false" ht="24" hidden="false" customHeight="false" outlineLevel="0" collapsed="false">
      <c r="A27" s="4" t="s">
        <v>25</v>
      </c>
    </row>
    <row r="28" customFormat="false" ht="24" hidden="false" customHeight="false" outlineLevel="0" collapsed="false">
      <c r="A28" s="4"/>
      <c r="B28" s="4" t="s">
        <v>26</v>
      </c>
    </row>
  </sheetData>
  <sheetProtection algorithmName="SHA-512" hashValue="6z0VphmkrIIZl7j0/KCamWKDA6KS3fSqaV2xoEbg5dIuLuZpx9hQ4k0DEoKXk2Us0uneF2xfYfmaoClJd2Jcdg==" saltValue="O2Jw0puuuN8iKX06S6JCnA==" spinCount="100000" sheet="true" objects="true" scenarios="true" selectLockedCells="true"/>
  <mergeCells count="1">
    <mergeCell ref="A2:I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4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796875" defaultRowHeight="18.75" zeroHeight="false" outlineLevelRow="0" outlineLevelCol="0"/>
  <cols>
    <col collapsed="false" customWidth="true" hidden="false" outlineLevel="0" max="1" min="1" style="0" width="10.77"/>
    <col collapsed="false" customWidth="true" hidden="false" outlineLevel="0" max="6" min="2" style="0" width="14.79"/>
    <col collapsed="false" customWidth="true" hidden="false" outlineLevel="0" max="7" min="7" style="0" width="13.22"/>
    <col collapsed="false" customWidth="true" hidden="false" outlineLevel="0" max="10" min="8" style="0" width="13.78"/>
    <col collapsed="false" customWidth="true" hidden="false" outlineLevel="0" max="11" min="11" style="0" width="18.67"/>
  </cols>
  <sheetData>
    <row r="2" customFormat="false" ht="18.75" hidden="false" customHeight="false" outlineLevel="0" collapsed="false">
      <c r="B2" s="9" t="s">
        <v>27</v>
      </c>
      <c r="C2" s="9"/>
      <c r="D2" s="9"/>
      <c r="E2" s="9"/>
    </row>
    <row r="3" customFormat="false" ht="18.75" hidden="false" customHeight="false" outlineLevel="0" collapsed="false">
      <c r="B3" s="9"/>
      <c r="C3" s="9"/>
      <c r="D3" s="9"/>
      <c r="E3" s="9"/>
    </row>
    <row r="4" customFormat="false" ht="24" hidden="false" customHeight="false" outlineLevel="0" collapsed="false">
      <c r="B4" s="10"/>
      <c r="C4" s="10"/>
      <c r="D4" s="10"/>
      <c r="E4" s="10"/>
    </row>
    <row r="6" customFormat="false" ht="23.25" hidden="false" customHeight="true" outlineLevel="0" collapsed="false">
      <c r="A6" s="7" t="s">
        <v>28</v>
      </c>
    </row>
    <row r="7" customFormat="false" ht="27" hidden="false" customHeight="true" outlineLevel="0" collapsed="false">
      <c r="B7" s="11"/>
      <c r="C7" s="0" t="s">
        <v>29</v>
      </c>
    </row>
    <row r="8" s="12" customFormat="true" ht="27" hidden="false" customHeight="true" outlineLevel="0" collapsed="false">
      <c r="B8" s="13"/>
    </row>
    <row r="10" customFormat="false" ht="23.25" hidden="false" customHeight="true" outlineLevel="0" collapsed="false">
      <c r="A10" s="7" t="s">
        <v>30</v>
      </c>
    </row>
    <row r="11" customFormat="false" ht="19.5" hidden="false" customHeight="true" outlineLevel="0" collapsed="false">
      <c r="A11" s="14" t="s">
        <v>31</v>
      </c>
      <c r="B11" s="15"/>
      <c r="C11" s="15"/>
      <c r="D11" s="15"/>
      <c r="E11" s="15"/>
    </row>
    <row r="12" customFormat="false" ht="19.5" hidden="false" customHeight="true" outlineLevel="0" collapsed="false">
      <c r="A12" s="12" t="s">
        <v>32</v>
      </c>
      <c r="B12" s="15"/>
      <c r="C12" s="15"/>
      <c r="D12" s="15"/>
      <c r="E12" s="15"/>
    </row>
    <row r="13" customFormat="false" ht="19.5" hidden="false" customHeight="true" outlineLevel="0" collapsed="false">
      <c r="A13" s="12" t="s">
        <v>33</v>
      </c>
      <c r="B13" s="15"/>
      <c r="C13" s="15"/>
      <c r="D13" s="15"/>
      <c r="E13" s="15"/>
    </row>
    <row r="14" customFormat="false" ht="19.5" hidden="false" customHeight="true" outlineLevel="0" collapsed="false">
      <c r="A14" s="12" t="s">
        <v>34</v>
      </c>
      <c r="B14" s="15"/>
      <c r="C14" s="15"/>
      <c r="D14" s="15"/>
      <c r="E14" s="15"/>
    </row>
    <row r="15" customFormat="false" ht="19.5" hidden="false" customHeight="true" outlineLevel="0" collapsed="false">
      <c r="A15" s="12" t="s">
        <v>35</v>
      </c>
      <c r="B15" s="15"/>
      <c r="C15" s="15"/>
      <c r="D15" s="15"/>
      <c r="E15" s="15"/>
    </row>
    <row r="16" customFormat="false" ht="13.5" hidden="false" customHeight="true" outlineLevel="0" collapsed="false">
      <c r="A16" s="15"/>
      <c r="B16" s="15"/>
      <c r="C16" s="15"/>
      <c r="D16" s="15"/>
      <c r="E16" s="15"/>
    </row>
    <row r="17" customFormat="false" ht="18.75" hidden="false" customHeight="false" outlineLevel="0" collapsed="false">
      <c r="A17" s="16"/>
      <c r="B17" s="17" t="s">
        <v>36</v>
      </c>
      <c r="C17" s="18" t="s">
        <v>37</v>
      </c>
      <c r="D17" s="19" t="s">
        <v>37</v>
      </c>
      <c r="E17" s="20" t="s">
        <v>38</v>
      </c>
      <c r="F17" s="21"/>
    </row>
    <row r="18" customFormat="false" ht="18.75" hidden="false" customHeight="false" outlineLevel="0" collapsed="false">
      <c r="A18" s="22"/>
      <c r="B18" s="23" t="s">
        <v>39</v>
      </c>
      <c r="C18" s="24" t="s">
        <v>40</v>
      </c>
      <c r="D18" s="25" t="s">
        <v>41</v>
      </c>
      <c r="E18" s="26" t="s">
        <v>42</v>
      </c>
      <c r="F18" s="24" t="s">
        <v>43</v>
      </c>
    </row>
    <row r="19" customFormat="false" ht="24" hidden="false" customHeight="true" outlineLevel="0" collapsed="false">
      <c r="A19" s="27" t="s">
        <v>44</v>
      </c>
      <c r="B19" s="28"/>
      <c r="C19" s="29"/>
      <c r="D19" s="30"/>
      <c r="E19" s="29"/>
      <c r="F19" s="31" t="n">
        <f aca="false">計算用!J3</f>
        <v>0</v>
      </c>
    </row>
    <row r="20" customFormat="false" ht="24" hidden="false" customHeight="true" outlineLevel="0" collapsed="false">
      <c r="A20" s="27" t="s">
        <v>45</v>
      </c>
      <c r="B20" s="28"/>
      <c r="C20" s="29"/>
      <c r="D20" s="30"/>
      <c r="E20" s="29"/>
      <c r="F20" s="31" t="n">
        <f aca="false">計算用!J5</f>
        <v>0</v>
      </c>
    </row>
    <row r="21" customFormat="false" ht="24" hidden="false" customHeight="true" outlineLevel="0" collapsed="false">
      <c r="A21" s="27" t="s">
        <v>46</v>
      </c>
      <c r="B21" s="28"/>
      <c r="C21" s="29"/>
      <c r="D21" s="30"/>
      <c r="E21" s="29"/>
      <c r="F21" s="31" t="n">
        <f aca="false">計算用!J7</f>
        <v>0</v>
      </c>
    </row>
    <row r="22" customFormat="false" ht="24" hidden="false" customHeight="true" outlineLevel="0" collapsed="false">
      <c r="A22" s="27" t="s">
        <v>47</v>
      </c>
      <c r="B22" s="28"/>
      <c r="C22" s="29"/>
      <c r="D22" s="30"/>
      <c r="E22" s="29"/>
      <c r="F22" s="31" t="n">
        <f aca="false">計算用!J9</f>
        <v>0</v>
      </c>
    </row>
    <row r="23" customFormat="false" ht="24" hidden="false" customHeight="true" outlineLevel="0" collapsed="false">
      <c r="A23" s="27" t="s">
        <v>48</v>
      </c>
      <c r="B23" s="28"/>
      <c r="C23" s="29"/>
      <c r="D23" s="30"/>
      <c r="E23" s="29"/>
      <c r="F23" s="31" t="n">
        <f aca="false">計算用!J11</f>
        <v>0</v>
      </c>
    </row>
    <row r="24" customFormat="false" ht="24" hidden="false" customHeight="true" outlineLevel="0" collapsed="false">
      <c r="A24" s="27" t="s">
        <v>49</v>
      </c>
      <c r="B24" s="28"/>
      <c r="C24" s="29"/>
      <c r="D24" s="30"/>
      <c r="E24" s="29"/>
      <c r="F24" s="31" t="n">
        <f aca="false">計算用!J13</f>
        <v>0</v>
      </c>
    </row>
    <row r="25" customFormat="false" ht="24" hidden="false" customHeight="true" outlineLevel="0" collapsed="false">
      <c r="A25" s="27" t="s">
        <v>50</v>
      </c>
      <c r="B25" s="28"/>
      <c r="C25" s="29"/>
      <c r="D25" s="30"/>
      <c r="E25" s="29"/>
      <c r="F25" s="31" t="n">
        <f aca="false">計算用!J15</f>
        <v>0</v>
      </c>
    </row>
    <row r="26" customFormat="false" ht="24" hidden="false" customHeight="true" outlineLevel="0" collapsed="false">
      <c r="A26" s="27" t="s">
        <v>51</v>
      </c>
      <c r="B26" s="28"/>
      <c r="C26" s="29"/>
      <c r="D26" s="30"/>
      <c r="E26" s="29"/>
      <c r="F26" s="31" t="n">
        <f aca="false">計算用!J17</f>
        <v>0</v>
      </c>
    </row>
    <row r="27" customFormat="false" ht="24" hidden="false" customHeight="true" outlineLevel="0" collapsed="false">
      <c r="A27" s="27" t="s">
        <v>52</v>
      </c>
      <c r="B27" s="28"/>
      <c r="C27" s="29"/>
      <c r="D27" s="30"/>
      <c r="E27" s="29"/>
      <c r="F27" s="31" t="n">
        <f aca="false">計算用!J19</f>
        <v>0</v>
      </c>
    </row>
    <row r="28" customFormat="false" ht="24" hidden="false" customHeight="true" outlineLevel="0" collapsed="false">
      <c r="A28" s="27" t="s">
        <v>53</v>
      </c>
      <c r="B28" s="28"/>
      <c r="C28" s="29"/>
      <c r="D28" s="30"/>
      <c r="E28" s="29"/>
      <c r="F28" s="31" t="n">
        <f aca="false">計算用!J21</f>
        <v>0</v>
      </c>
    </row>
    <row r="29" customFormat="false" ht="24" hidden="false" customHeight="true" outlineLevel="0" collapsed="false">
      <c r="B29" s="32"/>
      <c r="C29" s="33"/>
      <c r="D29" s="33"/>
      <c r="E29" s="33"/>
      <c r="F29" s="34"/>
    </row>
    <row r="30" customFormat="false" ht="18.75" hidden="false" customHeight="false" outlineLevel="0" collapsed="false">
      <c r="F30" s="35"/>
    </row>
    <row r="31" customFormat="false" ht="18.75" hidden="false" customHeight="false" outlineLevel="0" collapsed="false">
      <c r="F31" s="35"/>
    </row>
    <row r="33" customFormat="false" ht="24" hidden="false" customHeight="false" outlineLevel="0" collapsed="false">
      <c r="A33" s="7" t="s">
        <v>54</v>
      </c>
    </row>
    <row r="34" customFormat="false" ht="19.5" hidden="false" customHeight="true" outlineLevel="0" collapsed="false">
      <c r="A34" s="7"/>
    </row>
    <row r="35" customFormat="false" ht="24" hidden="false" customHeight="false" outlineLevel="0" collapsed="false">
      <c r="A35" s="7"/>
    </row>
    <row r="36" customFormat="false" ht="18.75" hidden="false" customHeight="false" outlineLevel="0" collapsed="false">
      <c r="B36" s="36"/>
      <c r="C36" s="37" t="s">
        <v>55</v>
      </c>
      <c r="D36" s="38" t="s">
        <v>56</v>
      </c>
      <c r="E36" s="39" t="s">
        <v>57</v>
      </c>
    </row>
    <row r="37" customFormat="false" ht="24.75" hidden="false" customHeight="true" outlineLevel="0" collapsed="false">
      <c r="B37" s="27" t="s">
        <v>58</v>
      </c>
      <c r="C37" s="40" t="n">
        <f aca="false">計算用!G27</f>
        <v>0</v>
      </c>
      <c r="D37" s="41" t="n">
        <f aca="false">計算用!H27</f>
        <v>0</v>
      </c>
      <c r="E37" s="42" t="n">
        <f aca="false">計算用!I27</f>
        <v>0</v>
      </c>
      <c r="G37" s="15" t="s">
        <v>59</v>
      </c>
    </row>
    <row r="38" customFormat="false" ht="24.75" hidden="false" customHeight="true" outlineLevel="0" collapsed="false">
      <c r="B38" s="27" t="s">
        <v>60</v>
      </c>
      <c r="C38" s="40" t="n">
        <f aca="false">計算用!G28</f>
        <v>0</v>
      </c>
      <c r="D38" s="41" t="n">
        <f aca="false">計算用!H28</f>
        <v>0</v>
      </c>
      <c r="E38" s="42" t="n">
        <f aca="false">計算用!I28</f>
        <v>0</v>
      </c>
      <c r="G38" s="43"/>
      <c r="H38" s="44" t="s">
        <v>55</v>
      </c>
      <c r="I38" s="45" t="s">
        <v>56</v>
      </c>
      <c r="J38" s="46" t="s">
        <v>57</v>
      </c>
    </row>
    <row r="39" customFormat="false" ht="24.75" hidden="false" customHeight="true" outlineLevel="0" collapsed="false">
      <c r="B39" s="27" t="s">
        <v>61</v>
      </c>
      <c r="C39" s="40" t="n">
        <f aca="false">計算用!G29</f>
        <v>0</v>
      </c>
      <c r="D39" s="41" t="n">
        <f aca="false">計算用!H29</f>
        <v>0</v>
      </c>
      <c r="E39" s="42" t="n">
        <f aca="false">計算用!I29</f>
        <v>0</v>
      </c>
      <c r="G39" s="27" t="s">
        <v>62</v>
      </c>
      <c r="H39" s="47" t="n">
        <v>0.076</v>
      </c>
      <c r="I39" s="48" t="n">
        <v>0.027</v>
      </c>
      <c r="J39" s="49" t="n">
        <v>0.023</v>
      </c>
    </row>
    <row r="40" customFormat="false" ht="24.75" hidden="false" customHeight="true" outlineLevel="0" collapsed="false">
      <c r="B40" s="50" t="s">
        <v>63</v>
      </c>
      <c r="C40" s="51" t="n">
        <f aca="false">計算用!G30</f>
        <v>0</v>
      </c>
      <c r="D40" s="52" t="n">
        <f aca="false">計算用!H30</f>
        <v>0</v>
      </c>
      <c r="E40" s="53" t="n">
        <f aca="false">計算用!I30</f>
        <v>0</v>
      </c>
      <c r="G40" s="27" t="s">
        <v>64</v>
      </c>
      <c r="H40" s="40" t="n">
        <v>27600</v>
      </c>
      <c r="I40" s="41" t="n">
        <v>9800</v>
      </c>
      <c r="J40" s="42" t="n">
        <v>11600</v>
      </c>
    </row>
    <row r="41" customFormat="false" ht="24.75" hidden="false" customHeight="true" outlineLevel="0" collapsed="false">
      <c r="B41" s="54" t="s">
        <v>65</v>
      </c>
      <c r="C41" s="55" t="n">
        <f aca="false">計算用!G31</f>
        <v>0</v>
      </c>
      <c r="D41" s="56" t="n">
        <f aca="false">計算用!H31</f>
        <v>0</v>
      </c>
      <c r="E41" s="57" t="n">
        <f aca="false">計算用!I31</f>
        <v>0</v>
      </c>
      <c r="G41" s="27" t="s">
        <v>66</v>
      </c>
      <c r="H41" s="40" t="n">
        <v>30000</v>
      </c>
      <c r="I41" s="41" t="n">
        <v>8500</v>
      </c>
      <c r="J41" s="42" t="n">
        <v>6000</v>
      </c>
    </row>
    <row r="42" customFormat="false" ht="24.75" hidden="false" customHeight="true" outlineLevel="0" collapsed="false">
      <c r="B42" s="27" t="s">
        <v>67</v>
      </c>
      <c r="C42" s="40" t="n">
        <f aca="false">計算用!G32</f>
        <v>0</v>
      </c>
      <c r="D42" s="41" t="n">
        <f aca="false">計算用!H32</f>
        <v>0</v>
      </c>
      <c r="E42" s="42" t="n">
        <f aca="false">計算用!I32</f>
        <v>0</v>
      </c>
      <c r="G42" s="27" t="s">
        <v>68</v>
      </c>
      <c r="H42" s="40" t="n">
        <v>660000</v>
      </c>
      <c r="I42" s="41" t="n">
        <v>260000</v>
      </c>
      <c r="J42" s="42" t="n">
        <v>170000</v>
      </c>
    </row>
    <row r="43" customFormat="false" ht="24.75" hidden="false" customHeight="true" outlineLevel="0" collapsed="false">
      <c r="D43" s="58" t="s">
        <v>69</v>
      </c>
      <c r="E43" s="58"/>
    </row>
    <row r="44" customFormat="false" ht="24.75" hidden="false" customHeight="true" outlineLevel="0" collapsed="false">
      <c r="D44" s="59" t="n">
        <f aca="false">計算用!I33</f>
        <v>0</v>
      </c>
      <c r="E44" s="59"/>
    </row>
    <row r="45" customFormat="false" ht="24.75" hidden="false" customHeight="true" outlineLevel="0" collapsed="false">
      <c r="D45" s="60" t="s">
        <v>70</v>
      </c>
      <c r="E45" s="61" t="n">
        <f aca="false">計算用!I34</f>
        <v>0</v>
      </c>
    </row>
    <row r="46" customFormat="false" ht="23.25" hidden="false" customHeight="true" outlineLevel="0" collapsed="false"/>
  </sheetData>
  <sheetProtection algorithmName="SHA-512" hashValue="kVo6sDdRlugTf8O1FA6CeiocKWnInnDNhDEDfXUTWnNtFG7sE39YBR+4XOB6AnpkMAu3h4KMntUojy1ReEp4XA==" saltValue="WlS4ciW4LhbApqXlB7f0Vw==" spinCount="100000" sheet="true" objects="true" scenarios="true" selectLockedCells="true"/>
  <mergeCells count="3">
    <mergeCell ref="B2:E3"/>
    <mergeCell ref="D43:E43"/>
    <mergeCell ref="D44:E44"/>
  </mergeCells>
  <conditionalFormatting sqref="B19:E19">
    <cfRule type="expression" priority="2" aboveAverage="0" equalAverage="0" bottom="0" percent="0" rank="0" text="" dxfId="0">
      <formula>IF($B$7&gt;=1,1,0)</formula>
    </cfRule>
    <cfRule type="expression" priority="3" aboveAverage="0" equalAverage="0" bottom="0" percent="0" rank="0" text="" dxfId="1">
      <formula>IF($B$7&lt;=1,1,0)</formula>
    </cfRule>
  </conditionalFormatting>
  <conditionalFormatting sqref="B20:E20">
    <cfRule type="expression" priority="4" aboveAverage="0" equalAverage="0" bottom="0" percent="0" rank="0" text="" dxfId="2">
      <formula>IF($B$7&gt;=2,1,0)</formula>
    </cfRule>
  </conditionalFormatting>
  <conditionalFormatting sqref="B21:E21">
    <cfRule type="expression" priority="5" aboveAverage="0" equalAverage="0" bottom="0" percent="0" rank="0" text="" dxfId="3">
      <formula>IF($B$7&gt;=3,1,0)</formula>
    </cfRule>
    <cfRule type="expression" priority="6" aboveAverage="0" equalAverage="0" bottom="0" percent="0" rank="0" text="" dxfId="1">
      <formula>IF($B$7&gt;=3,1,0)</formula>
    </cfRule>
  </conditionalFormatting>
  <conditionalFormatting sqref="B22:E22">
    <cfRule type="expression" priority="7" aboveAverage="0" equalAverage="0" bottom="0" percent="0" rank="0" text="" dxfId="4">
      <formula>IF($B$7&gt;=4,1,0)</formula>
    </cfRule>
  </conditionalFormatting>
  <conditionalFormatting sqref="B23:E23">
    <cfRule type="expression" priority="8" aboveAverage="0" equalAverage="0" bottom="0" percent="0" rank="0" text="" dxfId="5">
      <formula>IF($B$7&gt;=5,1,0)</formula>
    </cfRule>
  </conditionalFormatting>
  <conditionalFormatting sqref="B24:E24">
    <cfRule type="expression" priority="9" aboveAverage="0" equalAverage="0" bottom="0" percent="0" rank="0" text="" dxfId="6">
      <formula>IF($B$7&gt;=6,1,0)</formula>
    </cfRule>
  </conditionalFormatting>
  <conditionalFormatting sqref="B25:E25">
    <cfRule type="expression" priority="10" aboveAverage="0" equalAverage="0" bottom="0" percent="0" rank="0" text="" dxfId="7">
      <formula>IF($B$7&gt;=7,1,0)</formula>
    </cfRule>
  </conditionalFormatting>
  <conditionalFormatting sqref="B26:E26">
    <cfRule type="expression" priority="11" aboveAverage="0" equalAverage="0" bottom="0" percent="0" rank="0" text="" dxfId="8">
      <formula>IF($B$7&gt;=8,1,0)</formula>
    </cfRule>
  </conditionalFormatting>
  <conditionalFormatting sqref="B27:E27">
    <cfRule type="expression" priority="12" aboveAverage="0" equalAverage="0" bottom="0" percent="0" rank="0" text="" dxfId="9">
      <formula>IF($B$7&gt;=9,1,0)</formula>
    </cfRule>
  </conditionalFormatting>
  <conditionalFormatting sqref="B28:E28">
    <cfRule type="expression" priority="13" aboveAverage="0" equalAverage="0" bottom="0" percent="0" rank="0" text="" dxfId="10">
      <formula>IF($B$7&gt;=10,1,0)</formula>
    </cfRule>
  </conditionalFormatting>
  <dataValidations count="1">
    <dataValidation allowBlank="true" errorStyle="stop" operator="between" showDropDown="false" showErrorMessage="true" showInputMessage="true" sqref="B7" type="list">
      <formula1>"1,2,3,4,5,6,7,8,9,10"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C33" activeCellId="0" sqref="C33"/>
    </sheetView>
  </sheetViews>
  <sheetFormatPr defaultColWidth="9.796875" defaultRowHeight="18.75" zeroHeight="false" outlineLevelRow="0" outlineLevelCol="0"/>
  <cols>
    <col collapsed="false" customWidth="true" hidden="false" outlineLevel="0" max="1" min="1" style="0" width="11.77"/>
    <col collapsed="false" customWidth="true" hidden="false" outlineLevel="0" max="8" min="2" style="0" width="16.8"/>
    <col collapsed="false" customWidth="true" hidden="false" outlineLevel="0" max="9" min="9" style="33" width="16.8"/>
    <col collapsed="false" customWidth="true" hidden="false" outlineLevel="0" max="10" min="10" style="0" width="16.8"/>
    <col collapsed="false" customWidth="true" hidden="false" outlineLevel="0" max="11" min="11" style="0" width="14.37"/>
  </cols>
  <sheetData>
    <row r="1" customFormat="false" ht="18.75" hidden="false" customHeight="false" outlineLevel="0" collapsed="false">
      <c r="G1" s="62"/>
    </row>
    <row r="2" customFormat="false" ht="18.75" hidden="false" customHeight="false" outlineLevel="0" collapsed="false">
      <c r="B2" s="63" t="s">
        <v>71</v>
      </c>
      <c r="C2" s="63"/>
      <c r="D2" s="63" t="s">
        <v>72</v>
      </c>
      <c r="E2" s="63"/>
      <c r="F2" s="64" t="s">
        <v>73</v>
      </c>
      <c r="G2" s="64" t="s">
        <v>74</v>
      </c>
      <c r="H2" s="64"/>
      <c r="I2" s="65" t="s">
        <v>75</v>
      </c>
      <c r="J2" s="43" t="s">
        <v>43</v>
      </c>
      <c r="K2" s="0" t="s">
        <v>76</v>
      </c>
    </row>
    <row r="3" customFormat="false" ht="18.75" hidden="false" customHeight="false" outlineLevel="0" collapsed="false">
      <c r="A3" s="64" t="s">
        <v>44</v>
      </c>
      <c r="B3" s="66" t="n">
        <f aca="false">IF(記入用!C19&lt;=550999,0,IF(記入用!C19&lt;=1618999,記入用!C19-550000,IF(記入用!C19&lt;=1619999,1069000,IF(記入用!C19&lt;=1621999,1070000,IF(記入用!C19&lt;=1623999,1072000,IF(記入用!C19&lt;=1627999,1074000,IF(記入用!C19&lt;=1799999,ROUNDDOWN(記入用!C19/4,-3)*4*0.6+100000,)))))))</f>
        <v>0</v>
      </c>
      <c r="C3" s="67" t="n">
        <f aca="false">MAX(B3,B4)</f>
        <v>0</v>
      </c>
      <c r="D3" s="66" t="n">
        <f aca="false">IF(記入用!D19&lt;=600000,0,IF(記入用!D19&lt;=1299999,記入用!D19-600000,IF(記入用!D19&lt;=4099999,記入用!D19*0.75-275000,IF(記入用!D19&lt;=7699999,記入用!D19*0.85-685000,IF(記入用!D19&lt;=9999999,記入用!D19*0.95-1455000,IF(記入用!D19&gt;=10000000,記入用!D19-1955000))))))</f>
        <v>0</v>
      </c>
      <c r="E3" s="68" t="n">
        <f aca="false">IF(記入用!B19&lt;=64,計算用!D3,計算用!D4)</f>
        <v>0</v>
      </c>
      <c r="F3" s="69" t="n">
        <f aca="false">記入用!E19</f>
        <v>0</v>
      </c>
      <c r="G3" s="70" t="n">
        <f aca="false">MIN(C3,100000)</f>
        <v>0</v>
      </c>
      <c r="H3" s="71" t="n">
        <f aca="false">MAX(G3+G4-100000,0)</f>
        <v>0</v>
      </c>
      <c r="I3" s="72" t="n">
        <v>430000</v>
      </c>
      <c r="J3" s="73" t="n">
        <f aca="false">MAX(C3+E3+F3-H3-I3,0)</f>
        <v>0</v>
      </c>
      <c r="K3" s="33" t="str">
        <f aca="false">IF(AND(記入用!B19&gt;=40,記入用!B19&lt;65),(計算用!J3),"")</f>
        <v/>
      </c>
    </row>
    <row r="4" customFormat="false" ht="18.75" hidden="false" customHeight="false" outlineLevel="0" collapsed="false">
      <c r="A4" s="64"/>
      <c r="B4" s="74" t="n">
        <f aca="false">IF(記入用!C19&lt;=1799999,0,(IF(記入用!C19&lt;=3599999,ROUNDDOWN(記入用!C19/4,-3)*4*0.7-80000,IF(記入用!C19&lt;=6599999,ROUNDDOWN(記入用!C19/4,-3)*4*0.8-440000,IF(記入用!C19&lt;=8499999,記入用!C19*0.9-1100000,IF(記入用!C19&gt;=8500000,記入用!C19-1950000,))))))</f>
        <v>0</v>
      </c>
      <c r="C4" s="67"/>
      <c r="D4" s="74" t="n">
        <f aca="false">IF(記入用!D19&lt;=1100000,0,IF(記入用!D19&lt;=3299999,記入用!D19-1100000,IF(記入用!D19&lt;=4099999,記入用!D19*0.75-275000,IF(記入用!D19&lt;=7699999,記入用!D19*0.85-685000,IF(記入用!D19&lt;=9999999,記入用!D19*0.95-1455000,IF(記入用!D19&gt;=1000000,記入用!D19-1955000))))))</f>
        <v>0</v>
      </c>
      <c r="E4" s="68"/>
      <c r="F4" s="69"/>
      <c r="G4" s="75" t="n">
        <f aca="false">MIN(E3,100000)</f>
        <v>0</v>
      </c>
      <c r="H4" s="71"/>
      <c r="I4" s="72"/>
      <c r="J4" s="73"/>
      <c r="K4" s="33"/>
    </row>
    <row r="5" customFormat="false" ht="18.75" hidden="false" customHeight="false" outlineLevel="0" collapsed="false">
      <c r="A5" s="64" t="s">
        <v>45</v>
      </c>
      <c r="B5" s="66" t="n">
        <f aca="false">IF(記入用!C20&lt;=550999,0,IF(記入用!C20&lt;=1618999,記入用!C20-550000,IF(記入用!C20&lt;=1619999,1069000,IF(記入用!C20&lt;=1621999,1070000,IF(記入用!C20&lt;=1623999,1072000,IF(記入用!C20&lt;=1627999,1074000,IF(記入用!C20&lt;=1799999,ROUNDDOWN(記入用!C20/4,-3)*4*0.6+100000,)))))))</f>
        <v>0</v>
      </c>
      <c r="C5" s="68" t="n">
        <f aca="false">MAX(B5,B6)</f>
        <v>0</v>
      </c>
      <c r="D5" s="66" t="n">
        <f aca="false">IF(記入用!D20&lt;=600000,0,IF(記入用!D20&lt;=1299999,記入用!D20-600000,IF(記入用!D20&lt;=4099999,記入用!D20*0.75-275000,IF(記入用!D20&lt;=7699999,記入用!D20*0.85-685000,IF(記入用!D20&lt;=9999999,記入用!D20*0.95-1455000,IF(記入用!D20&gt;=10000000,記入用!D20-1955000))))))</f>
        <v>0</v>
      </c>
      <c r="E5" s="68" t="n">
        <f aca="false">IF(記入用!B20&lt;=64,計算用!D5,計算用!D6)</f>
        <v>0</v>
      </c>
      <c r="F5" s="69" t="n">
        <f aca="false">記入用!E20</f>
        <v>0</v>
      </c>
      <c r="G5" s="70" t="n">
        <f aca="false">MIN(C5,100000)</f>
        <v>0</v>
      </c>
      <c r="H5" s="71" t="n">
        <f aca="false">MAX(G5+G6-100000,0)</f>
        <v>0</v>
      </c>
      <c r="I5" s="72" t="n">
        <v>430000</v>
      </c>
      <c r="J5" s="73" t="n">
        <f aca="false">MAX(C5+E5+F5-H5-I5,0)</f>
        <v>0</v>
      </c>
      <c r="K5" s="33" t="str">
        <f aca="false">IF(AND(記入用!B20&gt;=40,記入用!B20&lt;65),(計算用!J5),"")</f>
        <v/>
      </c>
    </row>
    <row r="6" customFormat="false" ht="18.75" hidden="false" customHeight="false" outlineLevel="0" collapsed="false">
      <c r="A6" s="64"/>
      <c r="B6" s="74" t="n">
        <f aca="false">IF(記入用!C20&lt;=1799999,0,(IF(記入用!C20&lt;=3599999,ROUNDDOWN(記入用!C20/4,-3)*4*0.7-80000,IF(記入用!C20&lt;=6599999,ROUNDDOWN(記入用!C20/4,-3)*4*0.8-440000,IF(記入用!C20&lt;=8499999,記入用!C20*0.9-1100000,IF(記入用!C20&gt;=8500000,記入用!C20-1950000,))))))</f>
        <v>0</v>
      </c>
      <c r="C6" s="68"/>
      <c r="D6" s="74" t="n">
        <f aca="false">IF(記入用!D20&lt;=1100000,0,IF(記入用!D20&lt;=3299999,記入用!D20-1100000,IF(記入用!D20&lt;=4099999,記入用!D20*0.75-275000,IF(記入用!D20&lt;=7699999,記入用!D20*0.85-685000,IF(記入用!D20&lt;=9999999,記入用!D20*0.95-1455000,IF(記入用!D20&gt;=1000000,記入用!D20-1955000))))))</f>
        <v>0</v>
      </c>
      <c r="E6" s="68"/>
      <c r="F6" s="69"/>
      <c r="G6" s="75" t="n">
        <f aca="false">MIN(E5,100000)</f>
        <v>0</v>
      </c>
      <c r="H6" s="71"/>
      <c r="I6" s="72"/>
      <c r="J6" s="73"/>
      <c r="K6" s="33"/>
    </row>
    <row r="7" customFormat="false" ht="18.75" hidden="false" customHeight="false" outlineLevel="0" collapsed="false">
      <c r="A7" s="64" t="s">
        <v>46</v>
      </c>
      <c r="B7" s="66" t="n">
        <f aca="false">IF(記入用!C21&lt;=550999,0,IF(記入用!C21&lt;=1618999,記入用!C21-550000,IF(記入用!C21&lt;=1619999,1069000,IF(記入用!C21&lt;=1621999,1070000,IF(記入用!C21&lt;=1623999,1072000,IF(記入用!C21&lt;=1627999,1074000,IF(記入用!C21&lt;=1799999,ROUNDDOWN(記入用!C21/4,-3)*4*0.6+100000,)))))))</f>
        <v>0</v>
      </c>
      <c r="C7" s="68" t="n">
        <f aca="false">MAX(B7,B8)</f>
        <v>0</v>
      </c>
      <c r="D7" s="66" t="n">
        <f aca="false">IF(記入用!D21&lt;=600000,0,IF(記入用!D21&lt;=1299999,記入用!D21-600000,IF(記入用!D21&lt;=4099999,記入用!D21*0.75-275000,IF(記入用!D21&lt;=7699999,記入用!D21*0.85-685000,IF(記入用!D21&lt;=9999999,記入用!D21*0.95-1455000,IF(記入用!D21&gt;=10000000,記入用!D21-1955000))))))</f>
        <v>0</v>
      </c>
      <c r="E7" s="68" t="n">
        <f aca="false">IF(記入用!B21&lt;=64,計算用!D7,計算用!D8)</f>
        <v>0</v>
      </c>
      <c r="F7" s="69" t="n">
        <f aca="false">記入用!E21</f>
        <v>0</v>
      </c>
      <c r="G7" s="70" t="n">
        <f aca="false">MIN(C7,100000)</f>
        <v>0</v>
      </c>
      <c r="H7" s="71" t="n">
        <f aca="false">MAX(G7+G8-100000,0)</f>
        <v>0</v>
      </c>
      <c r="I7" s="72" t="n">
        <v>430000</v>
      </c>
      <c r="J7" s="73" t="n">
        <f aca="false">MAX(C7+E7+F7-H7-I7,0)</f>
        <v>0</v>
      </c>
      <c r="K7" s="33" t="str">
        <f aca="false">IF(AND(記入用!B21&gt;=40,記入用!B21&lt;65),(計算用!J7),"")</f>
        <v/>
      </c>
    </row>
    <row r="8" customFormat="false" ht="18.75" hidden="false" customHeight="false" outlineLevel="0" collapsed="false">
      <c r="A8" s="64"/>
      <c r="B8" s="74" t="n">
        <f aca="false">IF(記入用!C21&lt;=1799999,0,(IF(記入用!C21&lt;=3599999,ROUNDDOWN(記入用!C21/4,-3)*4*0.7-80000,IF(記入用!C21&lt;=6599999,ROUNDDOWN(記入用!C21/4,-3)*4*0.8-440000,IF(記入用!C21&lt;=8499999,記入用!C21*0.9-1100000,IF(記入用!C21&gt;=8500000,記入用!C21-1950000,))))))</f>
        <v>0</v>
      </c>
      <c r="C8" s="68"/>
      <c r="D8" s="74" t="n">
        <f aca="false">IF(記入用!D21&lt;=1100000,0,IF(記入用!D21&lt;=3299999,記入用!D21-1100000,IF(記入用!D21&lt;=4099999,記入用!D21*0.75-275000,IF(記入用!D21&lt;=7699999,記入用!D21*0.85-685000,IF(記入用!D21&lt;=9999999,記入用!D21*0.95-1455000,IF(記入用!D21&gt;=1000000,記入用!D21-1955000))))))</f>
        <v>0</v>
      </c>
      <c r="E8" s="68"/>
      <c r="F8" s="69"/>
      <c r="G8" s="75" t="n">
        <f aca="false">MIN(E7,100000)</f>
        <v>0</v>
      </c>
      <c r="H8" s="71"/>
      <c r="I8" s="72"/>
      <c r="J8" s="73"/>
      <c r="K8" s="33"/>
    </row>
    <row r="9" customFormat="false" ht="18.75" hidden="false" customHeight="false" outlineLevel="0" collapsed="false">
      <c r="A9" s="64" t="s">
        <v>47</v>
      </c>
      <c r="B9" s="66" t="n">
        <f aca="false">IF(記入用!C22&lt;=550999,0,IF(記入用!C22&lt;=1618999,記入用!C22-550000,IF(記入用!C22&lt;=1619999,1069000,IF(記入用!C22&lt;=1621999,1070000,IF(記入用!C22&lt;=1623999,1072000,IF(記入用!C22&lt;=1627999,1074000,IF(記入用!C22&lt;=1799999,ROUNDDOWN(記入用!C22/4,-3)*4*0.6+100000,)))))))</f>
        <v>0</v>
      </c>
      <c r="C9" s="68" t="n">
        <f aca="false">MAX(B9,B10)</f>
        <v>0</v>
      </c>
      <c r="D9" s="66" t="n">
        <f aca="false">IF(記入用!D22&lt;=600000,0,IF(記入用!D22&lt;=1299999,記入用!D22-600000,IF(記入用!D22&lt;=4099999,記入用!D22*0.75-275000,IF(記入用!D22&lt;=7699999,記入用!D22*0.85-685000,IF(記入用!D22&lt;=9999999,記入用!D22*0.95-1455000,IF(記入用!D22&gt;=10000000,記入用!D22-1955000))))))</f>
        <v>0</v>
      </c>
      <c r="E9" s="68" t="n">
        <f aca="false">IF(記入用!B22&lt;=64,計算用!D9,計算用!D10)</f>
        <v>0</v>
      </c>
      <c r="F9" s="69" t="n">
        <f aca="false">記入用!E22</f>
        <v>0</v>
      </c>
      <c r="G9" s="70" t="n">
        <f aca="false">MIN(C9,100000)</f>
        <v>0</v>
      </c>
      <c r="H9" s="71" t="n">
        <f aca="false">MAX(G9+G10-100000,0)</f>
        <v>0</v>
      </c>
      <c r="I9" s="72" t="n">
        <v>430000</v>
      </c>
      <c r="J9" s="73" t="n">
        <f aca="false">MAX(C9+E9+F9-H9-I9,0)</f>
        <v>0</v>
      </c>
      <c r="K9" s="33" t="str">
        <f aca="false">IF(AND(記入用!B22&gt;=40,記入用!B22&lt;65),(計算用!J9),"")</f>
        <v/>
      </c>
    </row>
    <row r="10" customFormat="false" ht="18.75" hidden="false" customHeight="false" outlineLevel="0" collapsed="false">
      <c r="A10" s="64"/>
      <c r="B10" s="74" t="n">
        <f aca="false">IF(記入用!C22&lt;=1799999,0,(IF(記入用!C22&lt;=3599999,ROUNDDOWN(記入用!C22/4,-3)*4*0.7-80000,IF(記入用!C22&lt;=6599999,ROUNDDOWN(記入用!C22/4,-3)*4*0.8-440000,IF(記入用!C22&lt;=8499999,記入用!C22*0.9-1100000,IF(記入用!C22&gt;=8500000,記入用!C22-1950000,))))))</f>
        <v>0</v>
      </c>
      <c r="C10" s="68"/>
      <c r="D10" s="74" t="n">
        <f aca="false">IF(記入用!D22&lt;=1100000,0,IF(記入用!D22&lt;=3299999,記入用!D22-1100000,IF(記入用!D22&lt;=4099999,記入用!D22*0.75-275000,IF(記入用!D22&lt;=7699999,記入用!D22*0.85-685000,IF(記入用!D22&lt;=9999999,記入用!D22*0.95-1455000,IF(記入用!D22&gt;=1000000,記入用!D22-1955000))))))</f>
        <v>0</v>
      </c>
      <c r="E10" s="68"/>
      <c r="F10" s="69"/>
      <c r="G10" s="75" t="n">
        <f aca="false">MIN(E9,100000)</f>
        <v>0</v>
      </c>
      <c r="H10" s="71"/>
      <c r="I10" s="72"/>
      <c r="J10" s="73"/>
      <c r="K10" s="33"/>
    </row>
    <row r="11" customFormat="false" ht="18.75" hidden="false" customHeight="false" outlineLevel="0" collapsed="false">
      <c r="A11" s="64" t="s">
        <v>48</v>
      </c>
      <c r="B11" s="66" t="n">
        <f aca="false">IF(記入用!C23&lt;=550999,0,IF(記入用!C23&lt;=1618999,記入用!C23-550000,IF(記入用!C23&lt;=1619999,1069000,IF(記入用!C23&lt;=1621999,1070000,IF(記入用!C23&lt;=1623999,1072000,IF(記入用!C23&lt;=1627999,1074000,IF(記入用!C23&lt;=1799999,ROUNDDOWN(記入用!C21/4,-3)*4*0.6+100000,)))))))</f>
        <v>0</v>
      </c>
      <c r="C11" s="68" t="n">
        <f aca="false">MAX(B11,B12)</f>
        <v>0</v>
      </c>
      <c r="D11" s="66" t="n">
        <f aca="false">IF(記入用!D23&lt;=600000,0,IF(記入用!D23&lt;=1299999,記入用!D23-600000,IF(記入用!D23&lt;=4099999,記入用!D23*0.75-275000,IF(記入用!D23&lt;=7699999,記入用!D23*0.85-685000,IF(記入用!D23&lt;=9999999,記入用!D23*0.95-1455000,IF(記入用!D23&gt;=10000000,記入用!D23-1955000))))))</f>
        <v>0</v>
      </c>
      <c r="E11" s="68" t="n">
        <f aca="false">IF(記入用!B23&lt;=64,計算用!D11,計算用!D12)</f>
        <v>0</v>
      </c>
      <c r="F11" s="69" t="n">
        <f aca="false">記入用!E23</f>
        <v>0</v>
      </c>
      <c r="G11" s="70" t="n">
        <f aca="false">MIN(C11,100000)</f>
        <v>0</v>
      </c>
      <c r="H11" s="71" t="n">
        <f aca="false">MAX(G11+G12-100000,0)</f>
        <v>0</v>
      </c>
      <c r="I11" s="72" t="n">
        <v>430000</v>
      </c>
      <c r="J11" s="73" t="n">
        <f aca="false">MAX(C11+E11+F11-H11-I11,0)</f>
        <v>0</v>
      </c>
      <c r="K11" s="33" t="str">
        <f aca="false">IF(AND(記入用!B23&gt;=40,記入用!B23&lt;65),(計算用!J11),"")</f>
        <v/>
      </c>
    </row>
    <row r="12" customFormat="false" ht="18.75" hidden="false" customHeight="false" outlineLevel="0" collapsed="false">
      <c r="A12" s="64"/>
      <c r="B12" s="74" t="n">
        <f aca="false">IF(記入用!C23&lt;=1799999,0,(IF(記入用!C23&lt;=3599999,ROUNDDOWN(記入用!C23/4,-3)*4*0.7-80000,IF(記入用!C23&lt;=6599999,ROUNDDOWN(記入用!C23/4,-3)*4*0.8-440000,IF(記入用!C23&lt;=8499999,記入用!C23*0.9-1100000,IF(記入用!C23&gt;=8500000,記入用!C23-1950000,))))))</f>
        <v>0</v>
      </c>
      <c r="C12" s="68"/>
      <c r="D12" s="74" t="n">
        <f aca="false">IF(記入用!D23&lt;=1100000,0,IF(記入用!D23&lt;=3299999,記入用!D23-1100000,IF(記入用!D23&lt;=4099999,記入用!D23*0.75-275000,IF(記入用!D23&lt;=7699999,記入用!D23*0.85-685000,IF(記入用!D23&lt;=9999999,記入用!D23*0.95-1455000,IF(記入用!D23&gt;=1000000,記入用!D23-1955000))))))</f>
        <v>0</v>
      </c>
      <c r="E12" s="68"/>
      <c r="F12" s="69"/>
      <c r="G12" s="75" t="n">
        <f aca="false">MIN(E11,100000)</f>
        <v>0</v>
      </c>
      <c r="H12" s="71"/>
      <c r="I12" s="72"/>
      <c r="J12" s="73"/>
      <c r="K12" s="33"/>
    </row>
    <row r="13" customFormat="false" ht="18.75" hidden="false" customHeight="false" outlineLevel="0" collapsed="false">
      <c r="A13" s="64" t="s">
        <v>49</v>
      </c>
      <c r="B13" s="66" t="n">
        <f aca="false">IF(記入用!C24&lt;=550999,0,IF(記入用!C24&lt;=1618999,記入用!C24-550000,IF(記入用!C24&lt;=1619999,1069000,IF(記入用!C24&lt;=1621999,1070000,IF(記入用!C24&lt;=1623999,1072000,IF(記入用!C24&lt;=1627999,1074000,IF(記入用!C24&lt;=1799999,ROUNDDOWN(記入用!C24/4,-3)*4*0.6+100000,)))))))</f>
        <v>0</v>
      </c>
      <c r="C13" s="68" t="n">
        <f aca="false">MAX(B13,B14)</f>
        <v>0</v>
      </c>
      <c r="D13" s="66" t="n">
        <f aca="false">IF(記入用!D24&lt;=600000,0,IF(記入用!D24&lt;=1299999,記入用!D24-600000,IF(記入用!D24&lt;=4099999,記入用!D24*0.75-275000,IF(記入用!D24&lt;=7699999,記入用!D24*0.85-685000,IF(記入用!D24&lt;=9999999,記入用!D24*0.95-1455000,IF(記入用!D24&gt;=10000000,記入用!D24-1955000))))))</f>
        <v>0</v>
      </c>
      <c r="E13" s="68" t="n">
        <f aca="false">IF(記入用!B24&lt;=64,計算用!D13,計算用!D14)</f>
        <v>0</v>
      </c>
      <c r="F13" s="69" t="n">
        <f aca="false">記入用!E24</f>
        <v>0</v>
      </c>
      <c r="G13" s="70" t="n">
        <f aca="false">MIN(C13,100000)</f>
        <v>0</v>
      </c>
      <c r="H13" s="71" t="n">
        <f aca="false">MAX(G13+G14-100000,0)</f>
        <v>0</v>
      </c>
      <c r="I13" s="72" t="n">
        <v>430000</v>
      </c>
      <c r="J13" s="73" t="n">
        <f aca="false">MAX(C13+E13+F13-H13-I13,0)</f>
        <v>0</v>
      </c>
      <c r="K13" s="33" t="str">
        <f aca="false">IF(AND(記入用!B24&gt;=40,記入用!B24&lt;65),(計算用!J13),"")</f>
        <v/>
      </c>
    </row>
    <row r="14" customFormat="false" ht="18.75" hidden="false" customHeight="false" outlineLevel="0" collapsed="false">
      <c r="A14" s="64"/>
      <c r="B14" s="74" t="n">
        <f aca="false">IF(記入用!C24&lt;=1799999,0,(IF(記入用!C24&lt;=3599999,ROUNDDOWN(記入用!C24/4,-3)*4*0.7-80000,IF(記入用!C24&lt;=6599999,ROUNDDOWN(記入用!C24/4,-3)*4*0.8-440000,IF(記入用!C24&lt;=8499999,記入用!C24*0.9-1100000,IF(記入用!C24&gt;=8500000,記入用!C24-1950000,))))))</f>
        <v>0</v>
      </c>
      <c r="C14" s="68"/>
      <c r="D14" s="74" t="n">
        <f aca="false">IF(記入用!D24&lt;=1100000,0,IF(記入用!D24&lt;=3299999,記入用!D24-1100000,IF(記入用!D24&lt;=4099999,記入用!D24*0.75-275000,IF(記入用!D24&lt;=7699999,記入用!D24*0.85-685000,IF(記入用!D24&lt;=9999999,記入用!D24*0.95-1455000,IF(記入用!D24&gt;=1000000,記入用!D24-1955000))))))</f>
        <v>0</v>
      </c>
      <c r="E14" s="68"/>
      <c r="F14" s="69"/>
      <c r="G14" s="75" t="n">
        <f aca="false">MIN(E13,100000)</f>
        <v>0</v>
      </c>
      <c r="H14" s="71"/>
      <c r="I14" s="72"/>
      <c r="J14" s="73"/>
      <c r="K14" s="33"/>
    </row>
    <row r="15" customFormat="false" ht="18.75" hidden="false" customHeight="false" outlineLevel="0" collapsed="false">
      <c r="A15" s="64" t="s">
        <v>50</v>
      </c>
      <c r="B15" s="66" t="n">
        <f aca="false">IF(記入用!C25&lt;=550999,0,IF(記入用!C25&lt;=1618999,記入用!C25-550000,IF(記入用!C25&lt;=1619999,1069000,IF(記入用!C25&lt;=1621999,1070000,IF(記入用!C25&lt;=1623999,1072000,IF(記入用!C25&lt;=1627999,1074000,IF(記入用!C25&lt;=1799999,ROUNDDOWN(記入用!C25/4,-3)*4*0.6+100000,)))))))</f>
        <v>0</v>
      </c>
      <c r="C15" s="68" t="n">
        <f aca="false">MAX(B15,B16)</f>
        <v>0</v>
      </c>
      <c r="D15" s="66" t="n">
        <f aca="false">IF(記入用!D25&lt;=600000,0,IF(記入用!D25&lt;=1299999,記入用!D25-600000,IF(記入用!D25&lt;=4099999,記入用!D25*0.75-275000,IF(記入用!D25&lt;=7699999,記入用!D25*0.85-685000,IF(記入用!D25&lt;=9999999,記入用!D25*0.95-1455000,IF(記入用!D25&gt;=10000000,記入用!D25-1955000))))))</f>
        <v>0</v>
      </c>
      <c r="E15" s="68" t="n">
        <f aca="false">IF(記入用!B25&lt;=64,計算用!D15,計算用!D16)</f>
        <v>0</v>
      </c>
      <c r="F15" s="69" t="n">
        <f aca="false">記入用!E25</f>
        <v>0</v>
      </c>
      <c r="G15" s="70" t="n">
        <f aca="false">MIN(C15,100000)</f>
        <v>0</v>
      </c>
      <c r="H15" s="71" t="n">
        <f aca="false">MAX(G15+G16-100000,0)</f>
        <v>0</v>
      </c>
      <c r="I15" s="72" t="n">
        <v>430000</v>
      </c>
      <c r="J15" s="73" t="n">
        <f aca="false">MAX(C15+E15+F15-H15-I15,0)</f>
        <v>0</v>
      </c>
      <c r="K15" s="33" t="str">
        <f aca="false">IF(AND(記入用!B25&gt;=40,記入用!B25&lt;65),(計算用!J15),"")</f>
        <v/>
      </c>
    </row>
    <row r="16" customFormat="false" ht="18.75" hidden="false" customHeight="false" outlineLevel="0" collapsed="false">
      <c r="A16" s="64"/>
      <c r="B16" s="74" t="n">
        <f aca="false">IF(記入用!C25&lt;=1799999,0,(IF(記入用!C25&lt;=3599999,ROUNDDOWN(記入用!C25/4,-3)*4*0.7-80000,IF(記入用!C25&lt;=6599999,ROUNDDOWN(記入用!C25/4,-3)*4*0.8-440000,IF(記入用!C25&lt;=8499999,記入用!C25*0.9-1100000,IF(記入用!C25&gt;=8500000,記入用!C25-1950000,))))))</f>
        <v>0</v>
      </c>
      <c r="C16" s="68"/>
      <c r="D16" s="74" t="n">
        <f aca="false">IF(記入用!D25&lt;=1100000,0,IF(記入用!D25&lt;=3299999,記入用!D25-1100000,IF(記入用!D25&lt;=4099999,記入用!D25*0.75-275000,IF(記入用!D25&lt;=7699999,記入用!D25*0.85-685000,IF(記入用!D25&lt;=9999999,記入用!D25*0.95-1455000,IF(記入用!D25&gt;=1000000,記入用!D25-1955000))))))</f>
        <v>0</v>
      </c>
      <c r="E16" s="68"/>
      <c r="F16" s="69"/>
      <c r="G16" s="75" t="n">
        <f aca="false">MIN(E15,100000)</f>
        <v>0</v>
      </c>
      <c r="H16" s="71"/>
      <c r="I16" s="72"/>
      <c r="J16" s="73"/>
      <c r="K16" s="33"/>
    </row>
    <row r="17" customFormat="false" ht="18.75" hidden="false" customHeight="false" outlineLevel="0" collapsed="false">
      <c r="A17" s="64" t="s">
        <v>51</v>
      </c>
      <c r="B17" s="66" t="n">
        <f aca="false">IF(記入用!C26&lt;=550999,0,IF(記入用!C26&lt;=1618999,記入用!C26-550000,IF(記入用!C26&lt;=1619999,1069000,IF(記入用!C26&lt;=1621999,1070000,IF(記入用!C26&lt;=1623999,1072000,IF(記入用!C26&lt;=1627999,1074000,IF(記入用!C26&lt;=1799999,ROUNDDOWN(記入用!C26/4,-3)*4*0.6+100000,)))))))</f>
        <v>0</v>
      </c>
      <c r="C17" s="68" t="n">
        <f aca="false">MAX(B17,B18)</f>
        <v>0</v>
      </c>
      <c r="D17" s="66" t="n">
        <f aca="false">IF(記入用!D26&lt;=600000,0,IF(記入用!D26&lt;=1299999,記入用!D26-600000,IF(記入用!D26&lt;=4099999,記入用!D26*0.75-275000,IF(記入用!D26&lt;=7699999,記入用!D26*0.85-685000,IF(記入用!D26&lt;=9999999,記入用!D26*0.95-1455000,IF(記入用!D26&gt;=10000000,記入用!D26-1955000))))))</f>
        <v>0</v>
      </c>
      <c r="E17" s="68" t="n">
        <f aca="false">IF(記入用!B26&lt;=64,計算用!D17,計算用!D18)</f>
        <v>0</v>
      </c>
      <c r="F17" s="69" t="n">
        <f aca="false">記入用!E26</f>
        <v>0</v>
      </c>
      <c r="G17" s="70" t="n">
        <f aca="false">MIN(C17,100000)</f>
        <v>0</v>
      </c>
      <c r="H17" s="71" t="n">
        <f aca="false">MAX(G17+G18-100000,0)</f>
        <v>0</v>
      </c>
      <c r="I17" s="72" t="n">
        <v>430000</v>
      </c>
      <c r="J17" s="73" t="n">
        <f aca="false">MAX(C17+E17+F17-H17-I17,0)</f>
        <v>0</v>
      </c>
      <c r="K17" s="33" t="str">
        <f aca="false">IF(AND(記入用!B26&gt;=40,記入用!B26&lt;65),(計算用!J17),"")</f>
        <v/>
      </c>
    </row>
    <row r="18" customFormat="false" ht="18.75" hidden="false" customHeight="false" outlineLevel="0" collapsed="false">
      <c r="A18" s="64"/>
      <c r="B18" s="74" t="n">
        <f aca="false">IF(記入用!C26&lt;=1799999,0,(IF(記入用!C26&lt;=3599999,ROUNDDOWN(記入用!C26/4,-3)*4*0.7-80000,IF(記入用!C26&lt;=6599999,ROUNDDOWN(記入用!C26/4,-3)*4*0.8-440000,IF(記入用!C26&lt;=8499999,記入用!C26*0.9-1100000,IF(記入用!C26&gt;=8500000,記入用!C26-1950000,))))))</f>
        <v>0</v>
      </c>
      <c r="C18" s="68"/>
      <c r="D18" s="74" t="n">
        <f aca="false">IF(記入用!D26&lt;=1100000,0,IF(記入用!D26&lt;=3299999,記入用!D26-1100000,IF(記入用!D26&lt;=4099999,記入用!D26*0.75-275000,IF(記入用!D26&lt;=7699999,記入用!D26*0.85-685000,IF(記入用!D26&lt;=9999999,記入用!D26*0.95-1455000,IF(記入用!D26&gt;=1000000,記入用!D26-1955000))))))</f>
        <v>0</v>
      </c>
      <c r="E18" s="68"/>
      <c r="F18" s="69"/>
      <c r="G18" s="75" t="n">
        <f aca="false">MIN(E17,100000)</f>
        <v>0</v>
      </c>
      <c r="H18" s="71"/>
      <c r="I18" s="72"/>
      <c r="J18" s="73"/>
      <c r="K18" s="33"/>
    </row>
    <row r="19" customFormat="false" ht="18.75" hidden="false" customHeight="false" outlineLevel="0" collapsed="false">
      <c r="A19" s="64" t="s">
        <v>52</v>
      </c>
      <c r="B19" s="66" t="n">
        <f aca="false">IF(記入用!C27&lt;=550999,0,IF(記入用!C27&lt;=1618999,記入用!C27-550000,IF(記入用!C27&lt;=1619999,1069000,IF(記入用!C27&lt;=1621999,1070000,IF(記入用!C27&lt;=1623999,1072000,IF(記入用!C27&lt;=1627999,1074000,IF(記入用!C27&lt;=1799999,ROUNDDOWN(記入用!C27/4,-3)*4*0.6+100000,)))))))</f>
        <v>0</v>
      </c>
      <c r="C19" s="68" t="n">
        <f aca="false">MAX(B19,B20)</f>
        <v>0</v>
      </c>
      <c r="D19" s="66" t="n">
        <f aca="false">IF(記入用!D27&lt;=600000,0,IF(記入用!D27&lt;=1299999,記入用!D27-600000,IF(記入用!D27&lt;=4099999,記入用!D27*0.75-275000,IF(記入用!D27&lt;=7699999,記入用!D27*0.85-685000,IF(記入用!D27&lt;=9999999,記入用!D27*0.95-1455000,IF(記入用!D27&gt;=10000000,記入用!D27-1955000))))))</f>
        <v>0</v>
      </c>
      <c r="E19" s="68" t="n">
        <f aca="false">IF(記入用!B27&lt;=64,計算用!D19,計算用!D20)</f>
        <v>0</v>
      </c>
      <c r="F19" s="69" t="n">
        <f aca="false">記入用!E27</f>
        <v>0</v>
      </c>
      <c r="G19" s="70" t="n">
        <f aca="false">MIN(C19,100000)</f>
        <v>0</v>
      </c>
      <c r="H19" s="71" t="n">
        <f aca="false">MAX(G19+G20-100000,0)</f>
        <v>0</v>
      </c>
      <c r="I19" s="72" t="n">
        <v>430000</v>
      </c>
      <c r="J19" s="73" t="n">
        <f aca="false">MAX(C19+E19+F19-H19-I19,0)</f>
        <v>0</v>
      </c>
      <c r="K19" s="33" t="str">
        <f aca="false">IF(AND(記入用!B27&gt;=40,記入用!B27&lt;65),(計算用!J19),"")</f>
        <v/>
      </c>
    </row>
    <row r="20" customFormat="false" ht="18.75" hidden="false" customHeight="false" outlineLevel="0" collapsed="false">
      <c r="A20" s="64"/>
      <c r="B20" s="74" t="n">
        <f aca="false">IF(記入用!C27&lt;=1799999,0,(IF(記入用!C27&lt;=3599999,ROUNDDOWN(記入用!C27/4,-3)*4*0.7-80000,IF(記入用!C27&lt;=6599999,ROUNDDOWN(記入用!C27/4,-3)*4*0.8-440000,IF(記入用!C27&lt;=8499999,記入用!C27*0.9-1100000,IF(記入用!C27&gt;=8500000,記入用!C27-1950000,))))))</f>
        <v>0</v>
      </c>
      <c r="C20" s="68"/>
      <c r="D20" s="74" t="n">
        <f aca="false">IF(記入用!D27&lt;=1100000,0,IF(記入用!D27&lt;=3299999,記入用!D27-1100000,IF(記入用!D27&lt;=4099999,記入用!D27*0.75-275000,IF(記入用!D27&lt;=7699999,記入用!D27*0.85-685000,IF(記入用!D27&lt;=9999999,記入用!D27*0.95-1455000,IF(記入用!D27&gt;=1000000,記入用!D27-1955000))))))</f>
        <v>0</v>
      </c>
      <c r="E20" s="68"/>
      <c r="F20" s="69"/>
      <c r="G20" s="75" t="n">
        <f aca="false">MIN(E19,100000)</f>
        <v>0</v>
      </c>
      <c r="H20" s="71"/>
      <c r="I20" s="72"/>
      <c r="J20" s="73"/>
      <c r="K20" s="33"/>
    </row>
    <row r="21" customFormat="false" ht="18.75" hidden="false" customHeight="false" outlineLevel="0" collapsed="false">
      <c r="A21" s="64" t="s">
        <v>53</v>
      </c>
      <c r="B21" s="66" t="n">
        <f aca="false">IF(記入用!C28&lt;=550999,0,IF(記入用!C28&lt;=1618999,記入用!C28-550000,IF(記入用!C28&lt;=1619999,1069000,IF(記入用!C28&lt;=1621999,1070000,IF(記入用!C28&lt;=1623999,1072000,IF(記入用!C28&lt;=1627999,1074000,IF(記入用!C28&lt;=1799999,ROUNDDOWN(記入用!C28/4,-3)*4*0.6+100000,)))))))</f>
        <v>0</v>
      </c>
      <c r="C21" s="68" t="n">
        <f aca="false">MAX(B21,B22)</f>
        <v>0</v>
      </c>
      <c r="D21" s="66" t="n">
        <f aca="false">IF(記入用!D28&lt;=600000,0,IF(記入用!D28&lt;=1299999,記入用!D28-600000,IF(記入用!D28&lt;=4099999,記入用!D28*0.75-275000,IF(記入用!D28&lt;=7699999,記入用!D28*0.85-685000,IF(記入用!D28&lt;=9999999,記入用!D28*0.95-1455000,IF(記入用!D28&gt;=10000000,記入用!D28-1955000))))))</f>
        <v>0</v>
      </c>
      <c r="E21" s="68" t="n">
        <f aca="false">IF(記入用!B28&lt;=64,計算用!D21,計算用!D22)</f>
        <v>0</v>
      </c>
      <c r="F21" s="69" t="n">
        <f aca="false">記入用!E28</f>
        <v>0</v>
      </c>
      <c r="G21" s="70" t="n">
        <f aca="false">MIN(C21,100000)</f>
        <v>0</v>
      </c>
      <c r="H21" s="71" t="n">
        <f aca="false">MAX(G21+G22-100000,0)</f>
        <v>0</v>
      </c>
      <c r="I21" s="72" t="n">
        <v>430000</v>
      </c>
      <c r="J21" s="76" t="n">
        <f aca="false">MAX(C21+E21+F21-H21-I21,0)</f>
        <v>0</v>
      </c>
      <c r="K21" s="33" t="str">
        <f aca="false">IF(AND(記入用!B28&gt;=40,記入用!B28&lt;65),(計算用!J21),"")</f>
        <v/>
      </c>
    </row>
    <row r="22" customFormat="false" ht="18.75" hidden="false" customHeight="false" outlineLevel="0" collapsed="false">
      <c r="A22" s="64"/>
      <c r="B22" s="74" t="n">
        <f aca="false">IF(記入用!C28&lt;=1799999,0,(IF(記入用!C28&lt;=3599999,ROUNDDOWN(記入用!C28/4,-3)*4*0.7-80000,IF(記入用!C28&lt;=6599999,ROUNDDOWN(記入用!C28/4,-3)*4*0.8-440000,IF(記入用!C28&lt;=8499999,記入用!C28*0.9-1100000,IF(記入用!C28&gt;=8500000,記入用!C28-1950000,))))))</f>
        <v>0</v>
      </c>
      <c r="C22" s="68"/>
      <c r="D22" s="74" t="n">
        <f aca="false">IF(記入用!D28&lt;=1100000,0,IF(記入用!D28&lt;=3299999,記入用!D28-1100000,IF(記入用!D28&lt;=4099999,記入用!D28*0.75-275000,IF(記入用!D28&lt;=7699999,記入用!D28*0.85-685000,IF(記入用!D28&lt;=9999999,記入用!D28*0.95-1455000,IF(記入用!D28&gt;=1000000,記入用!D28-1955000))))))</f>
        <v>0</v>
      </c>
      <c r="E22" s="68"/>
      <c r="F22" s="69"/>
      <c r="G22" s="75" t="n">
        <f aca="false">MIN(E21,100000)</f>
        <v>0</v>
      </c>
      <c r="H22" s="71"/>
      <c r="I22" s="72"/>
      <c r="J22" s="76"/>
      <c r="K22" s="33"/>
    </row>
    <row r="23" customFormat="false" ht="18.75" hidden="false" customHeight="false" outlineLevel="0" collapsed="false">
      <c r="J23" s="77" t="n">
        <f aca="false">SUM(J3:J22)</f>
        <v>0</v>
      </c>
    </row>
    <row r="24" customFormat="false" ht="18.75" hidden="false" customHeight="false" outlineLevel="0" collapsed="false">
      <c r="I24" s="33" t="s">
        <v>77</v>
      </c>
      <c r="J24" s="33" t="n">
        <f aca="false">SUM(K3:K22)</f>
        <v>0</v>
      </c>
    </row>
    <row r="25" customFormat="false" ht="18.75" hidden="false" customHeight="false" outlineLevel="0" collapsed="false">
      <c r="A25" s="0" t="s">
        <v>78</v>
      </c>
    </row>
    <row r="26" customFormat="false" ht="18.75" hidden="false" customHeight="false" outlineLevel="0" collapsed="false">
      <c r="A26" s="27"/>
      <c r="B26" s="78" t="s">
        <v>55</v>
      </c>
      <c r="C26" s="78" t="s">
        <v>56</v>
      </c>
      <c r="D26" s="78" t="s">
        <v>57</v>
      </c>
      <c r="F26" s="79"/>
      <c r="G26" s="80" t="s">
        <v>55</v>
      </c>
      <c r="H26" s="80" t="s">
        <v>79</v>
      </c>
      <c r="I26" s="81" t="s">
        <v>80</v>
      </c>
    </row>
    <row r="27" customFormat="false" ht="18.75" hidden="false" customHeight="false" outlineLevel="0" collapsed="false">
      <c r="A27" s="27" t="s">
        <v>62</v>
      </c>
      <c r="B27" s="82" t="n">
        <v>0.076</v>
      </c>
      <c r="C27" s="82" t="n">
        <v>0.027</v>
      </c>
      <c r="D27" s="82" t="n">
        <v>0.023</v>
      </c>
      <c r="F27" s="83" t="s">
        <v>81</v>
      </c>
      <c r="G27" s="31" t="n">
        <f aca="false">ROUNDDOWN(J23*B27,0)</f>
        <v>0</v>
      </c>
      <c r="H27" s="31" t="n">
        <f aca="false">ROUNDDOWN(J23*C27,0)</f>
        <v>0</v>
      </c>
      <c r="I27" s="84" t="n">
        <f aca="false">ROUNDDOWN(J24*D27,0)</f>
        <v>0</v>
      </c>
    </row>
    <row r="28" customFormat="false" ht="18.75" hidden="false" customHeight="false" outlineLevel="0" collapsed="false">
      <c r="A28" s="27" t="s">
        <v>64</v>
      </c>
      <c r="B28" s="31" t="n">
        <v>27600</v>
      </c>
      <c r="C28" s="31" t="n">
        <v>9800</v>
      </c>
      <c r="D28" s="31" t="n">
        <v>11600</v>
      </c>
      <c r="F28" s="83" t="s">
        <v>82</v>
      </c>
      <c r="G28" s="31" t="n">
        <f aca="false">SUM((記入用!B7-計算用!B34)*記入用!H40,計算用!B34*記入用!H40/2)</f>
        <v>0</v>
      </c>
      <c r="H28" s="31" t="n">
        <f aca="false">SUM((記入用!B7-計算用!B34)*記入用!I40,計算用!B34*記入用!I40/2)</f>
        <v>0</v>
      </c>
      <c r="I28" s="84" t="n">
        <f aca="false">計算用!B33*記入用!J40</f>
        <v>0</v>
      </c>
    </row>
    <row r="29" customFormat="false" ht="18.75" hidden="false" customHeight="false" outlineLevel="0" collapsed="false">
      <c r="A29" s="27" t="s">
        <v>66</v>
      </c>
      <c r="B29" s="31" t="n">
        <v>30000</v>
      </c>
      <c r="C29" s="31" t="n">
        <v>8500</v>
      </c>
      <c r="D29" s="31" t="n">
        <v>6000</v>
      </c>
      <c r="F29" s="83" t="s">
        <v>83</v>
      </c>
      <c r="G29" s="31" t="n">
        <f aca="false">IF(記入用!B7&gt;0,計算用!B29,0)</f>
        <v>0</v>
      </c>
      <c r="H29" s="31" t="n">
        <f aca="false">IF(記入用!B7&gt;0,計算用!C29,0)</f>
        <v>0</v>
      </c>
      <c r="I29" s="84" t="n">
        <f aca="false">IF(計算用!B33&gt;0,計算用!D29,0)</f>
        <v>0</v>
      </c>
    </row>
    <row r="30" customFormat="false" ht="18.75" hidden="false" customHeight="false" outlineLevel="0" collapsed="false">
      <c r="A30" s="27" t="s">
        <v>68</v>
      </c>
      <c r="B30" s="31" t="n">
        <v>660000</v>
      </c>
      <c r="C30" s="31" t="n">
        <v>260000</v>
      </c>
      <c r="D30" s="31" t="n">
        <v>170000</v>
      </c>
      <c r="F30" s="85" t="s">
        <v>63</v>
      </c>
      <c r="G30" s="86" t="n">
        <f aca="false">SUM(G27:G29)</f>
        <v>0</v>
      </c>
      <c r="H30" s="86" t="n">
        <f aca="false">SUM(H27:H29)</f>
        <v>0</v>
      </c>
      <c r="I30" s="87" t="n">
        <f aca="false">SUM(I27:I29)</f>
        <v>0</v>
      </c>
    </row>
    <row r="31" customFormat="false" ht="18.75" hidden="false" customHeight="false" outlineLevel="0" collapsed="false">
      <c r="F31" s="88" t="s">
        <v>65</v>
      </c>
      <c r="G31" s="75" t="n">
        <f aca="false">ROUNDDOWN(G30,-2)</f>
        <v>0</v>
      </c>
      <c r="H31" s="75" t="n">
        <f aca="false">ROUNDDOWN(H30,-2)</f>
        <v>0</v>
      </c>
      <c r="I31" s="89" t="n">
        <f aca="false">ROUNDDOWN(I30,-2)</f>
        <v>0</v>
      </c>
    </row>
    <row r="32" customFormat="false" ht="18.75" hidden="false" customHeight="false" outlineLevel="0" collapsed="false">
      <c r="F32" s="90" t="s">
        <v>67</v>
      </c>
      <c r="G32" s="91" t="n">
        <f aca="false">MIN(G31,B30)</f>
        <v>0</v>
      </c>
      <c r="H32" s="91" t="n">
        <f aca="false">MIN(H31,C30)</f>
        <v>0</v>
      </c>
      <c r="I32" s="92" t="n">
        <f aca="false">MIN(I31,D30)</f>
        <v>0</v>
      </c>
    </row>
    <row r="33" customFormat="false" ht="24" hidden="false" customHeight="true" outlineLevel="0" collapsed="false">
      <c r="A33" s="93" t="s">
        <v>84</v>
      </c>
      <c r="B33" s="43" t="n">
        <f aca="false">COUNTIFS(記入用!B19:B28,"&gt;=40",記入用!B19:B28,"&lt;65")</f>
        <v>0</v>
      </c>
      <c r="I33" s="94" t="n">
        <f aca="false">SUM(G32,H32,I32)</f>
        <v>0</v>
      </c>
    </row>
    <row r="34" customFormat="false" ht="24" hidden="false" customHeight="true" outlineLevel="0" collapsed="false">
      <c r="A34" s="27" t="s">
        <v>85</v>
      </c>
      <c r="B34" s="43" t="n">
        <f aca="false">COUNTIFS(記入用!B19:B28,"&gt;=0",記入用!B19:B28,"&lt;=5")</f>
        <v>0</v>
      </c>
      <c r="H34" s="95" t="s">
        <v>86</v>
      </c>
      <c r="I34" s="33" t="n">
        <f aca="false">ROUNDDOWN(I33/12,0)</f>
        <v>0</v>
      </c>
    </row>
  </sheetData>
  <mergeCells count="73">
    <mergeCell ref="B2:C2"/>
    <mergeCell ref="D2:E2"/>
    <mergeCell ref="G2:H2"/>
    <mergeCell ref="A3:A4"/>
    <mergeCell ref="C3:C4"/>
    <mergeCell ref="E3:E4"/>
    <mergeCell ref="F3:F4"/>
    <mergeCell ref="H3:H4"/>
    <mergeCell ref="I3:I4"/>
    <mergeCell ref="J3:J4"/>
    <mergeCell ref="A5:A6"/>
    <mergeCell ref="C5:C6"/>
    <mergeCell ref="E5:E6"/>
    <mergeCell ref="F5:F6"/>
    <mergeCell ref="H5:H6"/>
    <mergeCell ref="I5:I6"/>
    <mergeCell ref="J5:J6"/>
    <mergeCell ref="A7:A8"/>
    <mergeCell ref="C7:C8"/>
    <mergeCell ref="E7:E8"/>
    <mergeCell ref="F7:F8"/>
    <mergeCell ref="H7:H8"/>
    <mergeCell ref="I7:I8"/>
    <mergeCell ref="J7:J8"/>
    <mergeCell ref="A9:A10"/>
    <mergeCell ref="C9:C10"/>
    <mergeCell ref="E9:E10"/>
    <mergeCell ref="F9:F10"/>
    <mergeCell ref="H9:H10"/>
    <mergeCell ref="I9:I10"/>
    <mergeCell ref="J9:J10"/>
    <mergeCell ref="A11:A12"/>
    <mergeCell ref="C11:C12"/>
    <mergeCell ref="E11:E12"/>
    <mergeCell ref="F11:F12"/>
    <mergeCell ref="H11:H12"/>
    <mergeCell ref="I11:I12"/>
    <mergeCell ref="J11:J12"/>
    <mergeCell ref="A13:A14"/>
    <mergeCell ref="C13:C14"/>
    <mergeCell ref="E13:E14"/>
    <mergeCell ref="F13:F14"/>
    <mergeCell ref="H13:H14"/>
    <mergeCell ref="I13:I14"/>
    <mergeCell ref="J13:J14"/>
    <mergeCell ref="A15:A16"/>
    <mergeCell ref="C15:C16"/>
    <mergeCell ref="E15:E16"/>
    <mergeCell ref="F15:F16"/>
    <mergeCell ref="H15:H16"/>
    <mergeCell ref="I15:I16"/>
    <mergeCell ref="J15:J16"/>
    <mergeCell ref="A17:A18"/>
    <mergeCell ref="C17:C18"/>
    <mergeCell ref="E17:E18"/>
    <mergeCell ref="F17:F18"/>
    <mergeCell ref="H17:H18"/>
    <mergeCell ref="I17:I18"/>
    <mergeCell ref="J17:J18"/>
    <mergeCell ref="A19:A20"/>
    <mergeCell ref="C19:C20"/>
    <mergeCell ref="E19:E20"/>
    <mergeCell ref="F19:F20"/>
    <mergeCell ref="H19:H20"/>
    <mergeCell ref="I19:I20"/>
    <mergeCell ref="J19:J20"/>
    <mergeCell ref="A21:A22"/>
    <mergeCell ref="C21:C22"/>
    <mergeCell ref="E21:E22"/>
    <mergeCell ref="F21:F22"/>
    <mergeCell ref="H21:H22"/>
    <mergeCell ref="I21:I22"/>
    <mergeCell ref="J21:J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  <Company>みどり市役所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2024-09-17T04:09:07Z</dcterms:created>
  <dc:creator>みどり市役所</dc:creator>
  <dc:description/>
  <dc:language>ja-JP</dc:language>
  <cp:lastModifiedBy>みどり市</cp:lastModifiedBy>
  <cp:lastPrinted>2024-10-04T07:06:20Z</cp:lastPrinted>
  <dcterms:modified xsi:type="dcterms:W3CDTF">2025-04-08T23:59:17Z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stSavedDate">
    <vt:filetime>2024-12-06T07:48:02Z</vt:filetime>
  </property>
  <property fmtid="{D5CDD505-2E9C-101B-9397-08002B2CF9AE}" pid="3" name="LastSavedVersion">
    <vt:lpwstr>3.1.9.0</vt:lpwstr>
  </property>
  <property fmtid="{D5CDD505-2E9C-101B-9397-08002B2CF9AE}" pid="4" name="SavedVersions">
    <vt:lpwstr/>
  </property>
</Properties>
</file>